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ADEK\KULIAH\"/>
    </mc:Choice>
  </mc:AlternateContent>
  <bookViews>
    <workbookView xWindow="0" yWindow="0" windowWidth="20490" windowHeight="7155" firstSheet="8" activeTab="12"/>
  </bookViews>
  <sheets>
    <sheet name="Warna (L)" sheetId="5" r:id="rId1"/>
    <sheet name="Warna (a)" sheetId="6" r:id="rId2"/>
    <sheet name="Warna (b)" sheetId="7" r:id="rId3"/>
    <sheet name="Tekstur (Hardness)" sheetId="8" r:id="rId4"/>
    <sheet name="Kadar Air" sheetId="10" r:id="rId5"/>
    <sheet name="Vit C" sheetId="11" r:id="rId6"/>
    <sheet name="Rendemen" sheetId="9" r:id="rId7"/>
    <sheet name="Organoleptik Warna " sheetId="1" r:id="rId8"/>
    <sheet name="Organoleptik Rasa" sheetId="3" r:id="rId9"/>
    <sheet name="Organoleptik Aroma" sheetId="2" r:id="rId10"/>
    <sheet name="Organoleptik Tekstur" sheetId="4" r:id="rId11"/>
    <sheet name="Ter the best " sheetId="15" r:id="rId12"/>
    <sheet name="Gula Total" sheetId="16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1" l="1"/>
  <c r="H31" i="11"/>
  <c r="H32" i="11"/>
  <c r="H29" i="11"/>
  <c r="H28" i="11"/>
  <c r="H26" i="11"/>
  <c r="H27" i="11"/>
  <c r="H25" i="11"/>
  <c r="H24" i="11"/>
  <c r="B31" i="7" l="1"/>
  <c r="B30" i="7"/>
  <c r="B29" i="7"/>
  <c r="E62" i="15" l="1"/>
  <c r="D62" i="15"/>
  <c r="B21" i="5" l="1"/>
  <c r="B15" i="6" l="1"/>
  <c r="C15" i="6"/>
  <c r="D15" i="6"/>
  <c r="T62" i="15" l="1"/>
  <c r="R62" i="15"/>
  <c r="P62" i="15"/>
  <c r="N62" i="15"/>
  <c r="L62" i="15"/>
  <c r="J62" i="15"/>
  <c r="H62" i="15"/>
  <c r="F62" i="15"/>
  <c r="F6" i="7"/>
  <c r="H25" i="7"/>
  <c r="B25" i="7"/>
  <c r="B26" i="7"/>
  <c r="B24" i="7"/>
  <c r="K8" i="7"/>
  <c r="J8" i="7"/>
  <c r="I8" i="7"/>
  <c r="K7" i="7"/>
  <c r="J7" i="7"/>
  <c r="I7" i="7"/>
  <c r="K6" i="7"/>
  <c r="J6" i="7"/>
  <c r="I6" i="7"/>
  <c r="C15" i="7"/>
  <c r="D15" i="7"/>
  <c r="B15" i="7"/>
  <c r="E12" i="7"/>
  <c r="F7" i="7"/>
  <c r="F8" i="7"/>
  <c r="F9" i="7"/>
  <c r="F10" i="7"/>
  <c r="F11" i="7"/>
  <c r="F12" i="7"/>
  <c r="F13" i="7"/>
  <c r="F14" i="7"/>
  <c r="E7" i="7"/>
  <c r="E8" i="7"/>
  <c r="E9" i="7"/>
  <c r="E10" i="7"/>
  <c r="E11" i="7"/>
  <c r="E13" i="7"/>
  <c r="E14" i="7"/>
  <c r="E6" i="7"/>
  <c r="H60" i="15" l="1"/>
  <c r="F60" i="15"/>
  <c r="R60" i="15"/>
  <c r="B32" i="9"/>
  <c r="B31" i="9"/>
  <c r="B30" i="9"/>
  <c r="B29" i="9"/>
  <c r="B28" i="9"/>
  <c r="B27" i="9"/>
  <c r="B26" i="9"/>
  <c r="B25" i="9"/>
  <c r="B24" i="9"/>
  <c r="B32" i="11"/>
  <c r="B31" i="11"/>
  <c r="B30" i="11"/>
  <c r="B29" i="11"/>
  <c r="B28" i="11"/>
  <c r="B27" i="11"/>
  <c r="B26" i="11"/>
  <c r="B25" i="11"/>
  <c r="B24" i="11"/>
  <c r="F6" i="11"/>
  <c r="E15" i="11"/>
  <c r="D15" i="11"/>
  <c r="C15" i="11"/>
  <c r="B15" i="11"/>
  <c r="H24" i="5"/>
  <c r="B32" i="5"/>
  <c r="B31" i="5"/>
  <c r="B30" i="5"/>
  <c r="B29" i="5"/>
  <c r="B28" i="5"/>
  <c r="B27" i="5"/>
  <c r="B26" i="5"/>
  <c r="B25" i="5"/>
  <c r="B24" i="5"/>
  <c r="B19" i="5"/>
  <c r="B25" i="8"/>
  <c r="B26" i="8"/>
  <c r="B27" i="8"/>
  <c r="B28" i="8"/>
  <c r="B29" i="8"/>
  <c r="B30" i="8"/>
  <c r="B31" i="8"/>
  <c r="B32" i="8"/>
  <c r="I46" i="4"/>
  <c r="I47" i="4"/>
  <c r="I48" i="4"/>
  <c r="I49" i="4"/>
  <c r="I50" i="4"/>
  <c r="I51" i="4"/>
  <c r="I52" i="4"/>
  <c r="I53" i="4"/>
  <c r="I45" i="4"/>
  <c r="I50" i="3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53" i="2"/>
  <c r="B53" i="2"/>
  <c r="C52" i="2"/>
  <c r="B52" i="2"/>
  <c r="C51" i="2"/>
  <c r="B51" i="2"/>
  <c r="C50" i="2"/>
  <c r="B50" i="2"/>
  <c r="C49" i="2"/>
  <c r="B49" i="2"/>
  <c r="C48" i="2"/>
  <c r="B48" i="2"/>
  <c r="C47" i="2"/>
  <c r="B47" i="2"/>
  <c r="C46" i="2"/>
  <c r="B46" i="2"/>
  <c r="C45" i="2"/>
  <c r="B45" i="2"/>
  <c r="C53" i="1"/>
  <c r="C52" i="1"/>
  <c r="C51" i="1"/>
  <c r="C50" i="1"/>
  <c r="C49" i="1"/>
  <c r="C48" i="1"/>
  <c r="C47" i="1"/>
  <c r="C46" i="1"/>
  <c r="C45" i="1"/>
  <c r="B53" i="1"/>
  <c r="B52" i="1"/>
  <c r="B51" i="1"/>
  <c r="B50" i="1"/>
  <c r="B49" i="1"/>
  <c r="B48" i="1"/>
  <c r="B47" i="1"/>
  <c r="B45" i="1"/>
  <c r="K36" i="1"/>
  <c r="K9" i="1"/>
  <c r="K7" i="1"/>
  <c r="K8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G54" i="4"/>
  <c r="G54" i="3"/>
  <c r="I46" i="3" s="1"/>
  <c r="G54" i="2"/>
  <c r="G54" i="1"/>
  <c r="D60" i="15"/>
  <c r="J60" i="15"/>
  <c r="I45" i="3" l="1"/>
  <c r="I51" i="3"/>
  <c r="I49" i="3"/>
  <c r="I47" i="3"/>
  <c r="I53" i="3"/>
  <c r="I52" i="3"/>
  <c r="I48" i="3"/>
  <c r="E9" i="6"/>
  <c r="E13" i="6"/>
  <c r="E7" i="6"/>
  <c r="E10" i="6"/>
  <c r="E12" i="6"/>
  <c r="E8" i="6"/>
  <c r="K6" i="6" s="1"/>
  <c r="E11" i="6"/>
  <c r="F13" i="6"/>
  <c r="F7" i="6"/>
  <c r="F10" i="6"/>
  <c r="F12" i="6"/>
  <c r="F8" i="6"/>
  <c r="F11" i="6"/>
  <c r="T65" i="15"/>
  <c r="N65" i="15"/>
  <c r="H65" i="15"/>
  <c r="R65" i="15"/>
  <c r="L65" i="15"/>
  <c r="F65" i="15"/>
  <c r="P65" i="15"/>
  <c r="J65" i="15"/>
  <c r="D65" i="15"/>
  <c r="J63" i="15"/>
  <c r="P63" i="15"/>
  <c r="D63" i="15"/>
  <c r="F9" i="10"/>
  <c r="F12" i="10"/>
  <c r="F7" i="10"/>
  <c r="F10" i="10"/>
  <c r="F13" i="10"/>
  <c r="F8" i="10"/>
  <c r="F11" i="10"/>
  <c r="F14" i="10"/>
  <c r="E9" i="10"/>
  <c r="E12" i="10"/>
  <c r="E7" i="10"/>
  <c r="E10" i="10"/>
  <c r="E13" i="10"/>
  <c r="E8" i="10"/>
  <c r="E11" i="10"/>
  <c r="E14" i="10"/>
  <c r="E6" i="10"/>
  <c r="B15" i="10" l="1"/>
  <c r="D15" i="10"/>
  <c r="E9" i="8"/>
  <c r="E12" i="8"/>
  <c r="E7" i="8"/>
  <c r="E10" i="8"/>
  <c r="E13" i="8"/>
  <c r="E8" i="8"/>
  <c r="E11" i="8"/>
  <c r="E14" i="8"/>
  <c r="F9" i="8"/>
  <c r="F12" i="8"/>
  <c r="F7" i="8"/>
  <c r="F10" i="8"/>
  <c r="F13" i="8"/>
  <c r="F8" i="8"/>
  <c r="F11" i="8"/>
  <c r="F14" i="8"/>
  <c r="F14" i="9"/>
  <c r="F14" i="11"/>
  <c r="T64" i="15" l="1"/>
  <c r="T63" i="15"/>
  <c r="N63" i="15"/>
  <c r="H63" i="15"/>
  <c r="R63" i="15"/>
  <c r="L63" i="15"/>
  <c r="F63" i="15"/>
  <c r="D68" i="15"/>
  <c r="D64" i="15"/>
  <c r="F6" i="8"/>
  <c r="E6" i="8"/>
  <c r="T66" i="15" l="1"/>
  <c r="P60" i="15"/>
  <c r="L60" i="15"/>
  <c r="B36" i="15"/>
  <c r="I6" i="8" l="1"/>
  <c r="F13" i="16" l="1"/>
  <c r="I13" i="16"/>
  <c r="F14" i="16"/>
  <c r="L13" i="16"/>
  <c r="G7" i="16"/>
  <c r="G6" i="16"/>
  <c r="G5" i="16"/>
  <c r="C10" i="16"/>
  <c r="C9" i="16"/>
  <c r="C8" i="16"/>
  <c r="C7" i="16"/>
  <c r="C6" i="16"/>
  <c r="C5" i="16"/>
  <c r="E9" i="11" l="1"/>
  <c r="E12" i="11"/>
  <c r="E7" i="11"/>
  <c r="E10" i="11"/>
  <c r="E13" i="11"/>
  <c r="E8" i="11"/>
  <c r="E11" i="11"/>
  <c r="E6" i="11"/>
  <c r="T70" i="15" l="1"/>
  <c r="N70" i="15"/>
  <c r="H70" i="15"/>
  <c r="R70" i="15"/>
  <c r="L70" i="15"/>
  <c r="F70" i="15"/>
  <c r="P70" i="15"/>
  <c r="J70" i="15"/>
  <c r="D70" i="15"/>
  <c r="T69" i="15"/>
  <c r="N69" i="15"/>
  <c r="H69" i="15"/>
  <c r="R69" i="15"/>
  <c r="L69" i="15"/>
  <c r="F69" i="15"/>
  <c r="P69" i="15"/>
  <c r="J69" i="15"/>
  <c r="D69" i="15"/>
  <c r="T68" i="15"/>
  <c r="N68" i="15"/>
  <c r="H68" i="15"/>
  <c r="R68" i="15"/>
  <c r="L68" i="15"/>
  <c r="F68" i="15"/>
  <c r="P68" i="15"/>
  <c r="J68" i="15"/>
  <c r="T67" i="15"/>
  <c r="N67" i="15"/>
  <c r="H67" i="15"/>
  <c r="R67" i="15"/>
  <c r="L67" i="15"/>
  <c r="F67" i="15"/>
  <c r="P67" i="15"/>
  <c r="J67" i="15"/>
  <c r="D67" i="15"/>
  <c r="N66" i="15"/>
  <c r="H66" i="15"/>
  <c r="R66" i="15"/>
  <c r="L66" i="15"/>
  <c r="F66" i="15"/>
  <c r="P66" i="15"/>
  <c r="J66" i="15"/>
  <c r="D66" i="15"/>
  <c r="N64" i="15"/>
  <c r="H64" i="15"/>
  <c r="R64" i="15"/>
  <c r="L64" i="15"/>
  <c r="F64" i="15"/>
  <c r="P64" i="15"/>
  <c r="J64" i="15"/>
  <c r="T61" i="15"/>
  <c r="N61" i="15"/>
  <c r="H61" i="15"/>
  <c r="R61" i="15"/>
  <c r="L61" i="15"/>
  <c r="F61" i="15"/>
  <c r="P61" i="15"/>
  <c r="J61" i="15"/>
  <c r="D61" i="15"/>
  <c r="T60" i="15"/>
  <c r="N60" i="15"/>
  <c r="B71" i="15" l="1"/>
  <c r="L37" i="15"/>
  <c r="K37" i="15"/>
  <c r="J37" i="15"/>
  <c r="I37" i="15"/>
  <c r="H37" i="15"/>
  <c r="G37" i="15"/>
  <c r="F37" i="15"/>
  <c r="E37" i="15"/>
  <c r="D37" i="15"/>
  <c r="C37" i="15"/>
  <c r="B37" i="15"/>
  <c r="L36" i="15"/>
  <c r="K36" i="15"/>
  <c r="J36" i="15"/>
  <c r="I36" i="15"/>
  <c r="H36" i="15"/>
  <c r="G36" i="15"/>
  <c r="F36" i="15"/>
  <c r="E36" i="15"/>
  <c r="D36" i="15"/>
  <c r="C36" i="15"/>
  <c r="C60" i="15" l="1"/>
  <c r="U60" i="15" s="1"/>
  <c r="K60" i="15"/>
  <c r="C64" i="15"/>
  <c r="C69" i="15"/>
  <c r="U69" i="15" s="1"/>
  <c r="C67" i="15"/>
  <c r="C65" i="15"/>
  <c r="C62" i="15"/>
  <c r="C70" i="15"/>
  <c r="C68" i="15"/>
  <c r="C66" i="15"/>
  <c r="C63" i="15"/>
  <c r="C61" i="15"/>
  <c r="P11" i="5"/>
  <c r="F6" i="5"/>
  <c r="G60" i="15" l="1"/>
  <c r="E60" i="15"/>
  <c r="Q60" i="15"/>
  <c r="Q63" i="15"/>
  <c r="E63" i="15"/>
  <c r="K63" i="15"/>
  <c r="U63" i="15"/>
  <c r="S63" i="15"/>
  <c r="M63" i="15"/>
  <c r="G63" i="15"/>
  <c r="O63" i="15"/>
  <c r="I63" i="15"/>
  <c r="U68" i="15"/>
  <c r="Q68" i="15"/>
  <c r="O68" i="15"/>
  <c r="I68" i="15"/>
  <c r="S68" i="15"/>
  <c r="M68" i="15"/>
  <c r="G68" i="15"/>
  <c r="E68" i="15"/>
  <c r="K68" i="15"/>
  <c r="G62" i="15"/>
  <c r="S62" i="15"/>
  <c r="O62" i="15"/>
  <c r="Q62" i="15"/>
  <c r="I62" i="15"/>
  <c r="K62" i="15"/>
  <c r="M62" i="15"/>
  <c r="U62" i="15"/>
  <c r="O67" i="15"/>
  <c r="I67" i="15"/>
  <c r="S67" i="15"/>
  <c r="M67" i="15"/>
  <c r="G67" i="15"/>
  <c r="K67" i="15"/>
  <c r="E67" i="15"/>
  <c r="U67" i="15"/>
  <c r="Q67" i="15"/>
  <c r="E64" i="15"/>
  <c r="O64" i="15"/>
  <c r="S64" i="15"/>
  <c r="K64" i="15"/>
  <c r="G64" i="15"/>
  <c r="Q64" i="15"/>
  <c r="I64" i="15"/>
  <c r="M64" i="15"/>
  <c r="U64" i="15"/>
  <c r="I61" i="15"/>
  <c r="S61" i="15"/>
  <c r="M61" i="15"/>
  <c r="E61" i="15"/>
  <c r="U61" i="15"/>
  <c r="O61" i="15"/>
  <c r="G61" i="15"/>
  <c r="Q61" i="15"/>
  <c r="K61" i="15"/>
  <c r="U66" i="15"/>
  <c r="Q66" i="15"/>
  <c r="O66" i="15"/>
  <c r="I66" i="15"/>
  <c r="S66" i="15"/>
  <c r="M66" i="15"/>
  <c r="G66" i="15"/>
  <c r="K66" i="15"/>
  <c r="E66" i="15"/>
  <c r="U70" i="15"/>
  <c r="Q70" i="15"/>
  <c r="O70" i="15"/>
  <c r="I70" i="15"/>
  <c r="S70" i="15"/>
  <c r="M70" i="15"/>
  <c r="G70" i="15"/>
  <c r="K70" i="15"/>
  <c r="E70" i="15"/>
  <c r="O65" i="15"/>
  <c r="I65" i="15"/>
  <c r="S65" i="15"/>
  <c r="M65" i="15"/>
  <c r="G65" i="15"/>
  <c r="K65" i="15"/>
  <c r="E65" i="15"/>
  <c r="U65" i="15"/>
  <c r="Q65" i="15"/>
  <c r="O69" i="15"/>
  <c r="I69" i="15"/>
  <c r="S69" i="15"/>
  <c r="M69" i="15"/>
  <c r="G69" i="15"/>
  <c r="K69" i="15"/>
  <c r="E69" i="15"/>
  <c r="Q69" i="15"/>
  <c r="I60" i="15"/>
  <c r="M60" i="15"/>
  <c r="O60" i="15"/>
  <c r="S60" i="15"/>
  <c r="U71" i="15" l="1"/>
  <c r="Q71" i="15"/>
  <c r="K71" i="15"/>
  <c r="O71" i="15"/>
  <c r="G71" i="15"/>
  <c r="I71" i="15"/>
  <c r="E71" i="15"/>
  <c r="M71" i="15"/>
  <c r="S71" i="15"/>
  <c r="E9" i="5" l="1"/>
  <c r="F9" i="5"/>
  <c r="E12" i="5"/>
  <c r="F12" i="5"/>
  <c r="E7" i="5"/>
  <c r="J6" i="5" s="1"/>
  <c r="F7" i="5"/>
  <c r="B15" i="5"/>
  <c r="C15" i="5"/>
  <c r="D15" i="5"/>
  <c r="F10" i="5"/>
  <c r="F13" i="5"/>
  <c r="F8" i="5"/>
  <c r="F11" i="5"/>
  <c r="F14" i="5"/>
  <c r="E10" i="5"/>
  <c r="E13" i="5"/>
  <c r="E8" i="5"/>
  <c r="E11" i="5"/>
  <c r="K7" i="5" s="1"/>
  <c r="E14" i="5"/>
  <c r="E6" i="5"/>
  <c r="I6" i="5" s="1"/>
  <c r="E15" i="5" l="1"/>
  <c r="D15" i="8" l="1"/>
  <c r="C15" i="8"/>
  <c r="B15" i="8"/>
  <c r="E15" i="8"/>
  <c r="D15" i="9" l="1"/>
  <c r="E12" i="9"/>
  <c r="F12" i="9"/>
  <c r="E10" i="9"/>
  <c r="F10" i="9"/>
  <c r="E7" i="9"/>
  <c r="F7" i="9"/>
  <c r="C15" i="9"/>
  <c r="E6" i="9"/>
  <c r="F6" i="9"/>
  <c r="E13" i="9"/>
  <c r="F13" i="9"/>
  <c r="E9" i="9"/>
  <c r="F9" i="9"/>
  <c r="E14" i="9"/>
  <c r="E11" i="9"/>
  <c r="F11" i="9"/>
  <c r="F8" i="9"/>
  <c r="B15" i="9"/>
  <c r="E8" i="9"/>
  <c r="E15" i="9" l="1"/>
  <c r="E14" i="11" l="1"/>
  <c r="F11" i="11"/>
  <c r="F8" i="11"/>
  <c r="F13" i="11"/>
  <c r="F10" i="11"/>
  <c r="F7" i="11"/>
  <c r="F12" i="11"/>
  <c r="B54" i="4"/>
  <c r="B54" i="3"/>
  <c r="F9" i="11" l="1"/>
  <c r="P9" i="11"/>
  <c r="P8" i="11"/>
  <c r="P7" i="11"/>
  <c r="P6" i="11"/>
  <c r="I8" i="11"/>
  <c r="J6" i="11"/>
  <c r="J7" i="11"/>
  <c r="J8" i="11"/>
  <c r="K6" i="11"/>
  <c r="K7" i="11"/>
  <c r="K8" i="11"/>
  <c r="I6" i="11" l="1"/>
  <c r="T7" i="11"/>
  <c r="P11" i="11"/>
  <c r="U7" i="11" s="1"/>
  <c r="P14" i="11"/>
  <c r="P15" i="11" s="1"/>
  <c r="I7" i="11"/>
  <c r="I9" i="11" s="1"/>
  <c r="I10" i="11" s="1"/>
  <c r="L8" i="11"/>
  <c r="M8" i="11" s="1"/>
  <c r="U9" i="11"/>
  <c r="U8" i="11"/>
  <c r="T6" i="11"/>
  <c r="T8" i="11"/>
  <c r="P10" i="11"/>
  <c r="P12" i="11"/>
  <c r="T9" i="11" s="1"/>
  <c r="U6" i="11"/>
  <c r="J9" i="11"/>
  <c r="J10" i="11" s="1"/>
  <c r="L6" i="11"/>
  <c r="M6" i="11" s="1"/>
  <c r="K9" i="11"/>
  <c r="K10" i="11" s="1"/>
  <c r="P17" i="11" l="1"/>
  <c r="Q12" i="11"/>
  <c r="R12" i="11" s="1"/>
  <c r="S12" i="11" s="1"/>
  <c r="T12" i="11" s="1"/>
  <c r="U12" i="11" s="1"/>
  <c r="V12" i="11" s="1"/>
  <c r="L7" i="11"/>
  <c r="M7" i="11" s="1"/>
  <c r="U10" i="11"/>
  <c r="T10" i="11"/>
  <c r="T17" i="11" l="1"/>
  <c r="Q9" i="11" s="1"/>
  <c r="R9" i="11" s="1"/>
  <c r="L9" i="11"/>
  <c r="T16" i="11"/>
  <c r="Q8" i="11" s="1"/>
  <c r="R8" i="11" s="1"/>
  <c r="P16" i="11"/>
  <c r="T18" i="11" l="1"/>
  <c r="Q6" i="11"/>
  <c r="R6" i="11" s="1"/>
  <c r="P18" i="11"/>
  <c r="Q11" i="11" s="1"/>
  <c r="R11" i="11" s="1"/>
  <c r="Q7" i="11"/>
  <c r="R7" i="11" s="1"/>
  <c r="Q10" i="11"/>
  <c r="R10" i="11" s="1"/>
  <c r="S11" i="11" l="1"/>
  <c r="T11" i="11" s="1"/>
  <c r="U11" i="11" s="1"/>
  <c r="V11" i="11" s="1"/>
  <c r="S10" i="11"/>
  <c r="B19" i="11"/>
  <c r="B21" i="11" s="1"/>
  <c r="S6" i="11"/>
  <c r="V6" i="11" s="1"/>
  <c r="S8" i="11"/>
  <c r="V8" i="11" s="1"/>
  <c r="S7" i="11"/>
  <c r="V7" i="11" s="1"/>
  <c r="S9" i="11"/>
  <c r="V9" i="11" s="1"/>
  <c r="V10" i="11"/>
  <c r="P9" i="9"/>
  <c r="P8" i="9"/>
  <c r="P7" i="9"/>
  <c r="P6" i="9"/>
  <c r="I7" i="9"/>
  <c r="I8" i="9"/>
  <c r="J6" i="9"/>
  <c r="J7" i="9"/>
  <c r="J8" i="9"/>
  <c r="K6" i="9"/>
  <c r="K7" i="9"/>
  <c r="K8" i="9"/>
  <c r="I6" i="9"/>
  <c r="P9" i="10"/>
  <c r="P8" i="10"/>
  <c r="P7" i="10"/>
  <c r="P6" i="10"/>
  <c r="I7" i="10"/>
  <c r="I8" i="10"/>
  <c r="J6" i="10"/>
  <c r="J7" i="10"/>
  <c r="K6" i="10"/>
  <c r="K7" i="10"/>
  <c r="K8" i="10"/>
  <c r="P10" i="10" l="1"/>
  <c r="P10" i="9"/>
  <c r="L8" i="9"/>
  <c r="M8" i="9" s="1"/>
  <c r="P14" i="9"/>
  <c r="P17" i="9" s="1"/>
  <c r="P11" i="9"/>
  <c r="U9" i="9" s="1"/>
  <c r="T6" i="9"/>
  <c r="L7" i="9"/>
  <c r="M7" i="9" s="1"/>
  <c r="J9" i="9"/>
  <c r="J10" i="9" s="1"/>
  <c r="L6" i="9"/>
  <c r="I9" i="9"/>
  <c r="I10" i="9" s="1"/>
  <c r="K9" i="9"/>
  <c r="K10" i="9" s="1"/>
  <c r="P11" i="10"/>
  <c r="L7" i="10"/>
  <c r="M7" i="10" s="1"/>
  <c r="B25" i="10" s="1"/>
  <c r="K9" i="10"/>
  <c r="K10" i="10" l="1"/>
  <c r="T10" i="10"/>
  <c r="T6" i="10"/>
  <c r="U9" i="10"/>
  <c r="T8" i="10"/>
  <c r="T8" i="9"/>
  <c r="T7" i="9"/>
  <c r="P15" i="9"/>
  <c r="Q12" i="9" s="1"/>
  <c r="L9" i="9"/>
  <c r="M6" i="9"/>
  <c r="T17" i="9"/>
  <c r="Q9" i="9" s="1"/>
  <c r="R9" i="9" s="1"/>
  <c r="T16" i="9"/>
  <c r="Q8" i="9" s="1"/>
  <c r="R8" i="9" s="1"/>
  <c r="P16" i="9"/>
  <c r="Q6" i="9" s="1"/>
  <c r="R6" i="9" s="1"/>
  <c r="T10" i="9"/>
  <c r="Q7" i="9"/>
  <c r="R7" i="9" s="1"/>
  <c r="U8" i="9"/>
  <c r="U6" i="9"/>
  <c r="U10" i="9"/>
  <c r="P12" i="9"/>
  <c r="T9" i="9" s="1"/>
  <c r="U7" i="9"/>
  <c r="U8" i="10"/>
  <c r="U6" i="10"/>
  <c r="U10" i="10"/>
  <c r="P12" i="10"/>
  <c r="T9" i="10" s="1"/>
  <c r="U7" i="10"/>
  <c r="B31" i="10" l="1"/>
  <c r="T18" i="9"/>
  <c r="Q10" i="9" s="1"/>
  <c r="R10" i="9" s="1"/>
  <c r="P18" i="9"/>
  <c r="Q11" i="9" s="1"/>
  <c r="R11" i="9" s="1"/>
  <c r="B19" i="9" l="1"/>
  <c r="B21" i="9" s="1"/>
  <c r="H25" i="9" s="1"/>
  <c r="S9" i="9"/>
  <c r="V9" i="9" s="1"/>
  <c r="S6" i="9"/>
  <c r="V6" i="9" s="1"/>
  <c r="S8" i="9"/>
  <c r="V8" i="9" s="1"/>
  <c r="S7" i="9"/>
  <c r="V7" i="9" s="1"/>
  <c r="S10" i="9"/>
  <c r="V10" i="9" s="1"/>
  <c r="H30" i="9" l="1"/>
  <c r="H29" i="9"/>
  <c r="H26" i="9"/>
  <c r="H32" i="9"/>
  <c r="H27" i="9"/>
  <c r="H24" i="9"/>
  <c r="H31" i="9"/>
  <c r="H28" i="9"/>
  <c r="P9" i="7"/>
  <c r="P8" i="7"/>
  <c r="P7" i="7"/>
  <c r="P6" i="7"/>
  <c r="P9" i="6"/>
  <c r="P8" i="6"/>
  <c r="P7" i="6"/>
  <c r="P6" i="6"/>
  <c r="P9" i="5"/>
  <c r="P8" i="5"/>
  <c r="P7" i="5"/>
  <c r="P6" i="5"/>
  <c r="P9" i="8"/>
  <c r="P8" i="8"/>
  <c r="P10" i="8" s="1"/>
  <c r="P7" i="8"/>
  <c r="P6" i="8"/>
  <c r="P10" i="6" l="1"/>
  <c r="J8" i="10"/>
  <c r="C15" i="10"/>
  <c r="F6" i="10"/>
  <c r="P11" i="7"/>
  <c r="P12" i="7" s="1"/>
  <c r="P10" i="7"/>
  <c r="P10" i="5"/>
  <c r="P11" i="6"/>
  <c r="T10" i="6" s="1"/>
  <c r="P11" i="8"/>
  <c r="T7" i="8" s="1"/>
  <c r="T8" i="6" l="1"/>
  <c r="T8" i="7"/>
  <c r="U7" i="7"/>
  <c r="T6" i="8"/>
  <c r="U6" i="8"/>
  <c r="T6" i="6"/>
  <c r="U9" i="6"/>
  <c r="L8" i="10"/>
  <c r="M8" i="10" s="1"/>
  <c r="B26" i="10" s="1"/>
  <c r="J9" i="10"/>
  <c r="J10" i="10" s="1"/>
  <c r="E15" i="10"/>
  <c r="P14" i="10" s="1"/>
  <c r="P15" i="10" s="1"/>
  <c r="I6" i="10"/>
  <c r="T6" i="7"/>
  <c r="U9" i="7"/>
  <c r="T10" i="7"/>
  <c r="U9" i="5"/>
  <c r="T8" i="5"/>
  <c r="T7" i="5"/>
  <c r="T10" i="5"/>
  <c r="T6" i="5"/>
  <c r="U8" i="7"/>
  <c r="U6" i="7"/>
  <c r="U10" i="7"/>
  <c r="T9" i="7"/>
  <c r="U8" i="6"/>
  <c r="U6" i="6"/>
  <c r="U7" i="6"/>
  <c r="U10" i="6"/>
  <c r="P12" i="6"/>
  <c r="T9" i="6" s="1"/>
  <c r="U8" i="5"/>
  <c r="U6" i="5"/>
  <c r="U7" i="5"/>
  <c r="U10" i="5"/>
  <c r="P12" i="5"/>
  <c r="T9" i="5" s="1"/>
  <c r="U10" i="8"/>
  <c r="U8" i="8"/>
  <c r="U9" i="8"/>
  <c r="T10" i="8"/>
  <c r="T8" i="8"/>
  <c r="P12" i="8"/>
  <c r="T9" i="8" s="1"/>
  <c r="U7" i="8"/>
  <c r="B30" i="10" l="1"/>
  <c r="P17" i="10"/>
  <c r="P16" i="10"/>
  <c r="Q6" i="10" s="1"/>
  <c r="R6" i="10" s="1"/>
  <c r="I9" i="10"/>
  <c r="L6" i="10"/>
  <c r="Q7" i="10"/>
  <c r="R7" i="10" s="1"/>
  <c r="Q12" i="10"/>
  <c r="B40" i="4"/>
  <c r="B40" i="3"/>
  <c r="B40" i="2"/>
  <c r="B40" i="1"/>
  <c r="F9" i="6"/>
  <c r="F14" i="6"/>
  <c r="F6" i="6"/>
  <c r="I8" i="6"/>
  <c r="J6" i="6"/>
  <c r="J7" i="6"/>
  <c r="J8" i="6"/>
  <c r="K7" i="6"/>
  <c r="E14" i="6"/>
  <c r="K8" i="6" s="1"/>
  <c r="E6" i="6"/>
  <c r="I6" i="6" s="1"/>
  <c r="L8" i="7"/>
  <c r="M8" i="7" s="1"/>
  <c r="L8" i="6" l="1"/>
  <c r="M8" i="6" s="1"/>
  <c r="B26" i="6" s="1"/>
  <c r="P18" i="10"/>
  <c r="Q11" i="10" s="1"/>
  <c r="R11" i="10" s="1"/>
  <c r="M6" i="10"/>
  <c r="B24" i="10" s="1"/>
  <c r="T16" i="10"/>
  <c r="L9" i="10"/>
  <c r="I10" i="10"/>
  <c r="T17" i="10"/>
  <c r="Q9" i="10" s="1"/>
  <c r="R9" i="10" s="1"/>
  <c r="K9" i="7"/>
  <c r="K10" i="7" s="1"/>
  <c r="L7" i="7"/>
  <c r="M7" i="7" s="1"/>
  <c r="J9" i="7"/>
  <c r="J10" i="7" s="1"/>
  <c r="L6" i="7"/>
  <c r="K9" i="6"/>
  <c r="K10" i="6" s="1"/>
  <c r="B31" i="6" s="1"/>
  <c r="L6" i="6"/>
  <c r="M6" i="6" s="1"/>
  <c r="B24" i="6" s="1"/>
  <c r="J9" i="6"/>
  <c r="J10" i="6" s="1"/>
  <c r="B30" i="6" s="1"/>
  <c r="I7" i="6"/>
  <c r="E15" i="6"/>
  <c r="P14" i="6" s="1"/>
  <c r="I7" i="5"/>
  <c r="I8" i="5"/>
  <c r="J7" i="5"/>
  <c r="J8" i="5"/>
  <c r="K6" i="5"/>
  <c r="L6" i="5" s="1"/>
  <c r="M6" i="5" s="1"/>
  <c r="K8" i="5"/>
  <c r="L8" i="5" s="1"/>
  <c r="M8" i="5" s="1"/>
  <c r="B29" i="10" l="1"/>
  <c r="T7" i="10"/>
  <c r="B19" i="10"/>
  <c r="B21" i="10" s="1"/>
  <c r="S6" i="10"/>
  <c r="V6" i="10" s="1"/>
  <c r="S9" i="10"/>
  <c r="V9" i="10" s="1"/>
  <c r="S7" i="10"/>
  <c r="Q8" i="10"/>
  <c r="R8" i="10" s="1"/>
  <c r="S8" i="10" s="1"/>
  <c r="V8" i="10" s="1"/>
  <c r="T18" i="10"/>
  <c r="Q10" i="10" s="1"/>
  <c r="R10" i="10" s="1"/>
  <c r="S10" i="10" s="1"/>
  <c r="V10" i="10" s="1"/>
  <c r="M6" i="7"/>
  <c r="P15" i="6"/>
  <c r="I9" i="6"/>
  <c r="I10" i="6" s="1"/>
  <c r="B29" i="6" s="1"/>
  <c r="L7" i="6"/>
  <c r="P16" i="6"/>
  <c r="Q6" i="6" s="1"/>
  <c r="R6" i="6" s="1"/>
  <c r="P17" i="6"/>
  <c r="L7" i="5"/>
  <c r="M7" i="5" s="1"/>
  <c r="J9" i="5"/>
  <c r="J10" i="5" s="1"/>
  <c r="K9" i="5"/>
  <c r="P14" i="5"/>
  <c r="P16" i="5" s="1"/>
  <c r="N8" i="4"/>
  <c r="Q8" i="4"/>
  <c r="T8" i="4"/>
  <c r="O8" i="4"/>
  <c r="R8" i="4"/>
  <c r="U8" i="4"/>
  <c r="P8" i="4"/>
  <c r="S8" i="4"/>
  <c r="V8" i="4"/>
  <c r="N9" i="4"/>
  <c r="Q9" i="4"/>
  <c r="T9" i="4"/>
  <c r="O9" i="4"/>
  <c r="R9" i="4"/>
  <c r="U9" i="4"/>
  <c r="P9" i="4"/>
  <c r="S9" i="4"/>
  <c r="V9" i="4"/>
  <c r="N10" i="4"/>
  <c r="Q10" i="4"/>
  <c r="T10" i="4"/>
  <c r="O10" i="4"/>
  <c r="R10" i="4"/>
  <c r="U10" i="4"/>
  <c r="P10" i="4"/>
  <c r="S10" i="4"/>
  <c r="V10" i="4"/>
  <c r="N11" i="4"/>
  <c r="Q11" i="4"/>
  <c r="T11" i="4"/>
  <c r="O11" i="4"/>
  <c r="R11" i="4"/>
  <c r="U11" i="4"/>
  <c r="P11" i="4"/>
  <c r="S11" i="4"/>
  <c r="V11" i="4"/>
  <c r="N12" i="4"/>
  <c r="Q12" i="4"/>
  <c r="T12" i="4"/>
  <c r="O12" i="4"/>
  <c r="R12" i="4"/>
  <c r="U12" i="4"/>
  <c r="P12" i="4"/>
  <c r="S12" i="4"/>
  <c r="V12" i="4"/>
  <c r="N13" i="4"/>
  <c r="Q13" i="4"/>
  <c r="T13" i="4"/>
  <c r="O13" i="4"/>
  <c r="R13" i="4"/>
  <c r="U13" i="4"/>
  <c r="P13" i="4"/>
  <c r="S13" i="4"/>
  <c r="V13" i="4"/>
  <c r="N14" i="4"/>
  <c r="Q14" i="4"/>
  <c r="T14" i="4"/>
  <c r="O14" i="4"/>
  <c r="R14" i="4"/>
  <c r="U14" i="4"/>
  <c r="P14" i="4"/>
  <c r="S14" i="4"/>
  <c r="V14" i="4"/>
  <c r="N15" i="4"/>
  <c r="Q15" i="4"/>
  <c r="T15" i="4"/>
  <c r="O15" i="4"/>
  <c r="R15" i="4"/>
  <c r="U15" i="4"/>
  <c r="P15" i="4"/>
  <c r="S15" i="4"/>
  <c r="V15" i="4"/>
  <c r="N16" i="4"/>
  <c r="Q16" i="4"/>
  <c r="T16" i="4"/>
  <c r="O16" i="4"/>
  <c r="R16" i="4"/>
  <c r="U16" i="4"/>
  <c r="P16" i="4"/>
  <c r="S16" i="4"/>
  <c r="V16" i="4"/>
  <c r="N17" i="4"/>
  <c r="Q17" i="4"/>
  <c r="T17" i="4"/>
  <c r="O17" i="4"/>
  <c r="R17" i="4"/>
  <c r="U17" i="4"/>
  <c r="P17" i="4"/>
  <c r="S17" i="4"/>
  <c r="V17" i="4"/>
  <c r="N18" i="4"/>
  <c r="Q18" i="4"/>
  <c r="T18" i="4"/>
  <c r="O18" i="4"/>
  <c r="R18" i="4"/>
  <c r="U18" i="4"/>
  <c r="P18" i="4"/>
  <c r="S18" i="4"/>
  <c r="V18" i="4"/>
  <c r="N19" i="4"/>
  <c r="Q19" i="4"/>
  <c r="T19" i="4"/>
  <c r="O19" i="4"/>
  <c r="R19" i="4"/>
  <c r="U19" i="4"/>
  <c r="P19" i="4"/>
  <c r="S19" i="4"/>
  <c r="V19" i="4"/>
  <c r="N20" i="4"/>
  <c r="Q20" i="4"/>
  <c r="T20" i="4"/>
  <c r="O20" i="4"/>
  <c r="R20" i="4"/>
  <c r="U20" i="4"/>
  <c r="P20" i="4"/>
  <c r="S20" i="4"/>
  <c r="V20" i="4"/>
  <c r="N21" i="4"/>
  <c r="Q21" i="4"/>
  <c r="T21" i="4"/>
  <c r="O21" i="4"/>
  <c r="R21" i="4"/>
  <c r="U21" i="4"/>
  <c r="P21" i="4"/>
  <c r="S21" i="4"/>
  <c r="V21" i="4"/>
  <c r="N22" i="4"/>
  <c r="Q22" i="4"/>
  <c r="T22" i="4"/>
  <c r="O22" i="4"/>
  <c r="R22" i="4"/>
  <c r="U22" i="4"/>
  <c r="P22" i="4"/>
  <c r="S22" i="4"/>
  <c r="V22" i="4"/>
  <c r="N23" i="4"/>
  <c r="Q23" i="4"/>
  <c r="T23" i="4"/>
  <c r="O23" i="4"/>
  <c r="R23" i="4"/>
  <c r="U23" i="4"/>
  <c r="P23" i="4"/>
  <c r="S23" i="4"/>
  <c r="V23" i="4"/>
  <c r="N24" i="4"/>
  <c r="Q24" i="4"/>
  <c r="T24" i="4"/>
  <c r="O24" i="4"/>
  <c r="R24" i="4"/>
  <c r="U24" i="4"/>
  <c r="P24" i="4"/>
  <c r="S24" i="4"/>
  <c r="V24" i="4"/>
  <c r="N25" i="4"/>
  <c r="Q25" i="4"/>
  <c r="T25" i="4"/>
  <c r="O25" i="4"/>
  <c r="R25" i="4"/>
  <c r="U25" i="4"/>
  <c r="P25" i="4"/>
  <c r="S25" i="4"/>
  <c r="V25" i="4"/>
  <c r="N26" i="4"/>
  <c r="Q26" i="4"/>
  <c r="T26" i="4"/>
  <c r="O26" i="4"/>
  <c r="R26" i="4"/>
  <c r="U26" i="4"/>
  <c r="P26" i="4"/>
  <c r="S26" i="4"/>
  <c r="V26" i="4"/>
  <c r="N27" i="4"/>
  <c r="Q27" i="4"/>
  <c r="T27" i="4"/>
  <c r="O27" i="4"/>
  <c r="R27" i="4"/>
  <c r="U27" i="4"/>
  <c r="P27" i="4"/>
  <c r="S27" i="4"/>
  <c r="V27" i="4"/>
  <c r="N28" i="4"/>
  <c r="Q28" i="4"/>
  <c r="T28" i="4"/>
  <c r="O28" i="4"/>
  <c r="R28" i="4"/>
  <c r="U28" i="4"/>
  <c r="P28" i="4"/>
  <c r="S28" i="4"/>
  <c r="V28" i="4"/>
  <c r="N29" i="4"/>
  <c r="Q29" i="4"/>
  <c r="T29" i="4"/>
  <c r="O29" i="4"/>
  <c r="R29" i="4"/>
  <c r="U29" i="4"/>
  <c r="P29" i="4"/>
  <c r="S29" i="4"/>
  <c r="V29" i="4"/>
  <c r="N30" i="4"/>
  <c r="Q30" i="4"/>
  <c r="T30" i="4"/>
  <c r="O30" i="4"/>
  <c r="R30" i="4"/>
  <c r="U30" i="4"/>
  <c r="P30" i="4"/>
  <c r="S30" i="4"/>
  <c r="V30" i="4"/>
  <c r="N31" i="4"/>
  <c r="Q31" i="4"/>
  <c r="T31" i="4"/>
  <c r="O31" i="4"/>
  <c r="R31" i="4"/>
  <c r="U31" i="4"/>
  <c r="P31" i="4"/>
  <c r="S31" i="4"/>
  <c r="V31" i="4"/>
  <c r="N32" i="4"/>
  <c r="Q32" i="4"/>
  <c r="T32" i="4"/>
  <c r="O32" i="4"/>
  <c r="R32" i="4"/>
  <c r="U32" i="4"/>
  <c r="P32" i="4"/>
  <c r="S32" i="4"/>
  <c r="V32" i="4"/>
  <c r="N33" i="4"/>
  <c r="Q33" i="4"/>
  <c r="T33" i="4"/>
  <c r="O33" i="4"/>
  <c r="R33" i="4"/>
  <c r="U33" i="4"/>
  <c r="P33" i="4"/>
  <c r="S33" i="4"/>
  <c r="V33" i="4"/>
  <c r="N34" i="4"/>
  <c r="Q34" i="4"/>
  <c r="T34" i="4"/>
  <c r="O34" i="4"/>
  <c r="R34" i="4"/>
  <c r="U34" i="4"/>
  <c r="P34" i="4"/>
  <c r="S34" i="4"/>
  <c r="V34" i="4"/>
  <c r="N35" i="4"/>
  <c r="Q35" i="4"/>
  <c r="T35" i="4"/>
  <c r="O35" i="4"/>
  <c r="R35" i="4"/>
  <c r="U35" i="4"/>
  <c r="P35" i="4"/>
  <c r="S35" i="4"/>
  <c r="V35" i="4"/>
  <c r="N36" i="4"/>
  <c r="Q36" i="4"/>
  <c r="T36" i="4"/>
  <c r="O36" i="4"/>
  <c r="R36" i="4"/>
  <c r="U36" i="4"/>
  <c r="P36" i="4"/>
  <c r="S36" i="4"/>
  <c r="V36" i="4"/>
  <c r="Q7" i="4"/>
  <c r="T7" i="4"/>
  <c r="O7" i="4"/>
  <c r="R7" i="4"/>
  <c r="U7" i="4"/>
  <c r="P7" i="4"/>
  <c r="S7" i="4"/>
  <c r="V7" i="4"/>
  <c r="N7" i="4"/>
  <c r="N9" i="3"/>
  <c r="Q9" i="3"/>
  <c r="T9" i="3"/>
  <c r="O9" i="3"/>
  <c r="R9" i="3"/>
  <c r="U9" i="3"/>
  <c r="P9" i="3"/>
  <c r="S9" i="3"/>
  <c r="V9" i="3"/>
  <c r="N10" i="3"/>
  <c r="Q10" i="3"/>
  <c r="T10" i="3"/>
  <c r="O10" i="3"/>
  <c r="R10" i="3"/>
  <c r="U10" i="3"/>
  <c r="P10" i="3"/>
  <c r="S10" i="3"/>
  <c r="V10" i="3"/>
  <c r="N11" i="3"/>
  <c r="Q11" i="3"/>
  <c r="T11" i="3"/>
  <c r="O11" i="3"/>
  <c r="R11" i="3"/>
  <c r="U11" i="3"/>
  <c r="P11" i="3"/>
  <c r="S11" i="3"/>
  <c r="V11" i="3"/>
  <c r="N12" i="3"/>
  <c r="Q12" i="3"/>
  <c r="T12" i="3"/>
  <c r="O12" i="3"/>
  <c r="R12" i="3"/>
  <c r="U12" i="3"/>
  <c r="P12" i="3"/>
  <c r="S12" i="3"/>
  <c r="V12" i="3"/>
  <c r="N13" i="3"/>
  <c r="Q13" i="3"/>
  <c r="T13" i="3"/>
  <c r="O13" i="3"/>
  <c r="R13" i="3"/>
  <c r="U13" i="3"/>
  <c r="P13" i="3"/>
  <c r="S13" i="3"/>
  <c r="V13" i="3"/>
  <c r="N14" i="3"/>
  <c r="Q14" i="3"/>
  <c r="T14" i="3"/>
  <c r="O14" i="3"/>
  <c r="R14" i="3"/>
  <c r="U14" i="3"/>
  <c r="P14" i="3"/>
  <c r="S14" i="3"/>
  <c r="V14" i="3"/>
  <c r="N15" i="3"/>
  <c r="Q15" i="3"/>
  <c r="T15" i="3"/>
  <c r="O15" i="3"/>
  <c r="R15" i="3"/>
  <c r="U15" i="3"/>
  <c r="P15" i="3"/>
  <c r="S15" i="3"/>
  <c r="V15" i="3"/>
  <c r="N16" i="3"/>
  <c r="Q16" i="3"/>
  <c r="T16" i="3"/>
  <c r="O16" i="3"/>
  <c r="R16" i="3"/>
  <c r="U16" i="3"/>
  <c r="P16" i="3"/>
  <c r="S16" i="3"/>
  <c r="V16" i="3"/>
  <c r="N17" i="3"/>
  <c r="Q17" i="3"/>
  <c r="T17" i="3"/>
  <c r="O17" i="3"/>
  <c r="R17" i="3"/>
  <c r="U17" i="3"/>
  <c r="P17" i="3"/>
  <c r="S17" i="3"/>
  <c r="V17" i="3"/>
  <c r="N18" i="3"/>
  <c r="Q18" i="3"/>
  <c r="T18" i="3"/>
  <c r="O18" i="3"/>
  <c r="R18" i="3"/>
  <c r="U18" i="3"/>
  <c r="P18" i="3"/>
  <c r="S18" i="3"/>
  <c r="V18" i="3"/>
  <c r="N19" i="3"/>
  <c r="Q19" i="3"/>
  <c r="T19" i="3"/>
  <c r="O19" i="3"/>
  <c r="R19" i="3"/>
  <c r="U19" i="3"/>
  <c r="P19" i="3"/>
  <c r="S19" i="3"/>
  <c r="V19" i="3"/>
  <c r="N20" i="3"/>
  <c r="Q20" i="3"/>
  <c r="T20" i="3"/>
  <c r="O20" i="3"/>
  <c r="R20" i="3"/>
  <c r="U20" i="3"/>
  <c r="P20" i="3"/>
  <c r="S20" i="3"/>
  <c r="V20" i="3"/>
  <c r="N21" i="3"/>
  <c r="Q21" i="3"/>
  <c r="T21" i="3"/>
  <c r="O21" i="3"/>
  <c r="R21" i="3"/>
  <c r="U21" i="3"/>
  <c r="P21" i="3"/>
  <c r="S21" i="3"/>
  <c r="V21" i="3"/>
  <c r="N22" i="3"/>
  <c r="Q22" i="3"/>
  <c r="T22" i="3"/>
  <c r="O22" i="3"/>
  <c r="R22" i="3"/>
  <c r="U22" i="3"/>
  <c r="P22" i="3"/>
  <c r="S22" i="3"/>
  <c r="V22" i="3"/>
  <c r="N23" i="3"/>
  <c r="Q23" i="3"/>
  <c r="T23" i="3"/>
  <c r="O23" i="3"/>
  <c r="R23" i="3"/>
  <c r="U23" i="3"/>
  <c r="P23" i="3"/>
  <c r="S23" i="3"/>
  <c r="V23" i="3"/>
  <c r="N24" i="3"/>
  <c r="Q24" i="3"/>
  <c r="T24" i="3"/>
  <c r="O24" i="3"/>
  <c r="R24" i="3"/>
  <c r="U24" i="3"/>
  <c r="P24" i="3"/>
  <c r="S24" i="3"/>
  <c r="V24" i="3"/>
  <c r="N25" i="3"/>
  <c r="Q25" i="3"/>
  <c r="T25" i="3"/>
  <c r="O25" i="3"/>
  <c r="R25" i="3"/>
  <c r="U25" i="3"/>
  <c r="P25" i="3"/>
  <c r="S25" i="3"/>
  <c r="V25" i="3"/>
  <c r="N26" i="3"/>
  <c r="Q26" i="3"/>
  <c r="T26" i="3"/>
  <c r="O26" i="3"/>
  <c r="R26" i="3"/>
  <c r="U26" i="3"/>
  <c r="P26" i="3"/>
  <c r="S26" i="3"/>
  <c r="V26" i="3"/>
  <c r="N27" i="3"/>
  <c r="Q27" i="3"/>
  <c r="T27" i="3"/>
  <c r="O27" i="3"/>
  <c r="R27" i="3"/>
  <c r="U27" i="3"/>
  <c r="P27" i="3"/>
  <c r="S27" i="3"/>
  <c r="V27" i="3"/>
  <c r="N28" i="3"/>
  <c r="Q28" i="3"/>
  <c r="T28" i="3"/>
  <c r="O28" i="3"/>
  <c r="R28" i="3"/>
  <c r="U28" i="3"/>
  <c r="P28" i="3"/>
  <c r="S28" i="3"/>
  <c r="V28" i="3"/>
  <c r="N29" i="3"/>
  <c r="Q29" i="3"/>
  <c r="T29" i="3"/>
  <c r="O29" i="3"/>
  <c r="R29" i="3"/>
  <c r="U29" i="3"/>
  <c r="P29" i="3"/>
  <c r="S29" i="3"/>
  <c r="V29" i="3"/>
  <c r="N30" i="3"/>
  <c r="Q30" i="3"/>
  <c r="T30" i="3"/>
  <c r="O30" i="3"/>
  <c r="R30" i="3"/>
  <c r="U30" i="3"/>
  <c r="P30" i="3"/>
  <c r="S30" i="3"/>
  <c r="V30" i="3"/>
  <c r="N31" i="3"/>
  <c r="Q31" i="3"/>
  <c r="T31" i="3"/>
  <c r="O31" i="3"/>
  <c r="R31" i="3"/>
  <c r="U31" i="3"/>
  <c r="P31" i="3"/>
  <c r="S31" i="3"/>
  <c r="V31" i="3"/>
  <c r="N32" i="3"/>
  <c r="Q32" i="3"/>
  <c r="T32" i="3"/>
  <c r="O32" i="3"/>
  <c r="R32" i="3"/>
  <c r="U32" i="3"/>
  <c r="P32" i="3"/>
  <c r="S32" i="3"/>
  <c r="V32" i="3"/>
  <c r="N33" i="3"/>
  <c r="Q33" i="3"/>
  <c r="T33" i="3"/>
  <c r="O33" i="3"/>
  <c r="R33" i="3"/>
  <c r="U33" i="3"/>
  <c r="P33" i="3"/>
  <c r="S33" i="3"/>
  <c r="V33" i="3"/>
  <c r="N34" i="3"/>
  <c r="Q34" i="3"/>
  <c r="T34" i="3"/>
  <c r="O34" i="3"/>
  <c r="R34" i="3"/>
  <c r="U34" i="3"/>
  <c r="P34" i="3"/>
  <c r="S34" i="3"/>
  <c r="V34" i="3"/>
  <c r="N35" i="3"/>
  <c r="Q35" i="3"/>
  <c r="T35" i="3"/>
  <c r="O35" i="3"/>
  <c r="R35" i="3"/>
  <c r="U35" i="3"/>
  <c r="P35" i="3"/>
  <c r="S35" i="3"/>
  <c r="V35" i="3"/>
  <c r="N36" i="3"/>
  <c r="Q36" i="3"/>
  <c r="T36" i="3"/>
  <c r="O36" i="3"/>
  <c r="R36" i="3"/>
  <c r="U36" i="3"/>
  <c r="P36" i="3"/>
  <c r="S36" i="3"/>
  <c r="V36" i="3"/>
  <c r="N8" i="3"/>
  <c r="Q8" i="3"/>
  <c r="T8" i="3"/>
  <c r="O8" i="3"/>
  <c r="R8" i="3"/>
  <c r="U8" i="3"/>
  <c r="P8" i="3"/>
  <c r="S8" i="3"/>
  <c r="V8" i="3"/>
  <c r="Q7" i="3"/>
  <c r="T7" i="3"/>
  <c r="O7" i="3"/>
  <c r="R7" i="3"/>
  <c r="U7" i="3"/>
  <c r="P7" i="3"/>
  <c r="S7" i="3"/>
  <c r="V7" i="3"/>
  <c r="N7" i="3"/>
  <c r="N8" i="2"/>
  <c r="Q8" i="2"/>
  <c r="T8" i="2"/>
  <c r="O8" i="2"/>
  <c r="R8" i="2"/>
  <c r="U8" i="2"/>
  <c r="P8" i="2"/>
  <c r="S8" i="2"/>
  <c r="V8" i="2"/>
  <c r="N9" i="2"/>
  <c r="Q9" i="2"/>
  <c r="T9" i="2"/>
  <c r="O9" i="2"/>
  <c r="R9" i="2"/>
  <c r="U9" i="2"/>
  <c r="P9" i="2"/>
  <c r="S9" i="2"/>
  <c r="V9" i="2"/>
  <c r="N10" i="2"/>
  <c r="Q10" i="2"/>
  <c r="T10" i="2"/>
  <c r="O10" i="2"/>
  <c r="R10" i="2"/>
  <c r="U10" i="2"/>
  <c r="P10" i="2"/>
  <c r="S10" i="2"/>
  <c r="V10" i="2"/>
  <c r="N11" i="2"/>
  <c r="Q11" i="2"/>
  <c r="T11" i="2"/>
  <c r="O11" i="2"/>
  <c r="R11" i="2"/>
  <c r="U11" i="2"/>
  <c r="P11" i="2"/>
  <c r="S11" i="2"/>
  <c r="V11" i="2"/>
  <c r="N12" i="2"/>
  <c r="Q12" i="2"/>
  <c r="T12" i="2"/>
  <c r="O12" i="2"/>
  <c r="R12" i="2"/>
  <c r="U12" i="2"/>
  <c r="P12" i="2"/>
  <c r="S12" i="2"/>
  <c r="V12" i="2"/>
  <c r="N13" i="2"/>
  <c r="Q13" i="2"/>
  <c r="T13" i="2"/>
  <c r="O13" i="2"/>
  <c r="R13" i="2"/>
  <c r="U13" i="2"/>
  <c r="P13" i="2"/>
  <c r="S13" i="2"/>
  <c r="V13" i="2"/>
  <c r="N14" i="2"/>
  <c r="Q14" i="2"/>
  <c r="T14" i="2"/>
  <c r="O14" i="2"/>
  <c r="R14" i="2"/>
  <c r="U14" i="2"/>
  <c r="P14" i="2"/>
  <c r="S14" i="2"/>
  <c r="V14" i="2"/>
  <c r="N15" i="2"/>
  <c r="Q15" i="2"/>
  <c r="T15" i="2"/>
  <c r="O15" i="2"/>
  <c r="R15" i="2"/>
  <c r="U15" i="2"/>
  <c r="P15" i="2"/>
  <c r="S15" i="2"/>
  <c r="V15" i="2"/>
  <c r="N16" i="2"/>
  <c r="Q16" i="2"/>
  <c r="T16" i="2"/>
  <c r="O16" i="2"/>
  <c r="R16" i="2"/>
  <c r="U16" i="2"/>
  <c r="P16" i="2"/>
  <c r="S16" i="2"/>
  <c r="V16" i="2"/>
  <c r="N17" i="2"/>
  <c r="Q17" i="2"/>
  <c r="T17" i="2"/>
  <c r="O17" i="2"/>
  <c r="R17" i="2"/>
  <c r="U17" i="2"/>
  <c r="P17" i="2"/>
  <c r="S17" i="2"/>
  <c r="V17" i="2"/>
  <c r="N18" i="2"/>
  <c r="Q18" i="2"/>
  <c r="T18" i="2"/>
  <c r="O18" i="2"/>
  <c r="R18" i="2"/>
  <c r="U18" i="2"/>
  <c r="P18" i="2"/>
  <c r="S18" i="2"/>
  <c r="V18" i="2"/>
  <c r="N19" i="2"/>
  <c r="Q19" i="2"/>
  <c r="T19" i="2"/>
  <c r="O19" i="2"/>
  <c r="R19" i="2"/>
  <c r="U19" i="2"/>
  <c r="P19" i="2"/>
  <c r="S19" i="2"/>
  <c r="V19" i="2"/>
  <c r="N20" i="2"/>
  <c r="Q20" i="2"/>
  <c r="T20" i="2"/>
  <c r="O20" i="2"/>
  <c r="R20" i="2"/>
  <c r="U20" i="2"/>
  <c r="P20" i="2"/>
  <c r="S20" i="2"/>
  <c r="V20" i="2"/>
  <c r="N21" i="2"/>
  <c r="Q21" i="2"/>
  <c r="T21" i="2"/>
  <c r="O21" i="2"/>
  <c r="R21" i="2"/>
  <c r="U21" i="2"/>
  <c r="P21" i="2"/>
  <c r="S21" i="2"/>
  <c r="V21" i="2"/>
  <c r="N22" i="2"/>
  <c r="Q22" i="2"/>
  <c r="T22" i="2"/>
  <c r="O22" i="2"/>
  <c r="R22" i="2"/>
  <c r="U22" i="2"/>
  <c r="P22" i="2"/>
  <c r="S22" i="2"/>
  <c r="V22" i="2"/>
  <c r="N23" i="2"/>
  <c r="Q23" i="2"/>
  <c r="T23" i="2"/>
  <c r="O23" i="2"/>
  <c r="R23" i="2"/>
  <c r="U23" i="2"/>
  <c r="P23" i="2"/>
  <c r="S23" i="2"/>
  <c r="V23" i="2"/>
  <c r="N24" i="2"/>
  <c r="Q24" i="2"/>
  <c r="T24" i="2"/>
  <c r="O24" i="2"/>
  <c r="R24" i="2"/>
  <c r="U24" i="2"/>
  <c r="P24" i="2"/>
  <c r="S24" i="2"/>
  <c r="V24" i="2"/>
  <c r="N25" i="2"/>
  <c r="Q25" i="2"/>
  <c r="T25" i="2"/>
  <c r="O25" i="2"/>
  <c r="R25" i="2"/>
  <c r="U25" i="2"/>
  <c r="P25" i="2"/>
  <c r="S25" i="2"/>
  <c r="V25" i="2"/>
  <c r="N26" i="2"/>
  <c r="Q26" i="2"/>
  <c r="T26" i="2"/>
  <c r="O26" i="2"/>
  <c r="R26" i="2"/>
  <c r="U26" i="2"/>
  <c r="P26" i="2"/>
  <c r="S26" i="2"/>
  <c r="V26" i="2"/>
  <c r="N27" i="2"/>
  <c r="Q27" i="2"/>
  <c r="T27" i="2"/>
  <c r="O27" i="2"/>
  <c r="R27" i="2"/>
  <c r="U27" i="2"/>
  <c r="P27" i="2"/>
  <c r="S27" i="2"/>
  <c r="V27" i="2"/>
  <c r="N28" i="2"/>
  <c r="Q28" i="2"/>
  <c r="T28" i="2"/>
  <c r="O28" i="2"/>
  <c r="R28" i="2"/>
  <c r="U28" i="2"/>
  <c r="P28" i="2"/>
  <c r="S28" i="2"/>
  <c r="V28" i="2"/>
  <c r="N29" i="2"/>
  <c r="Q29" i="2"/>
  <c r="T29" i="2"/>
  <c r="O29" i="2"/>
  <c r="R29" i="2"/>
  <c r="U29" i="2"/>
  <c r="P29" i="2"/>
  <c r="S29" i="2"/>
  <c r="V29" i="2"/>
  <c r="N30" i="2"/>
  <c r="Q30" i="2"/>
  <c r="T30" i="2"/>
  <c r="O30" i="2"/>
  <c r="R30" i="2"/>
  <c r="U30" i="2"/>
  <c r="P30" i="2"/>
  <c r="S30" i="2"/>
  <c r="V30" i="2"/>
  <c r="N31" i="2"/>
  <c r="Q31" i="2"/>
  <c r="T31" i="2"/>
  <c r="O31" i="2"/>
  <c r="R31" i="2"/>
  <c r="U31" i="2"/>
  <c r="P31" i="2"/>
  <c r="S31" i="2"/>
  <c r="V31" i="2"/>
  <c r="N32" i="2"/>
  <c r="Q32" i="2"/>
  <c r="T32" i="2"/>
  <c r="O32" i="2"/>
  <c r="R32" i="2"/>
  <c r="U32" i="2"/>
  <c r="P32" i="2"/>
  <c r="S32" i="2"/>
  <c r="V32" i="2"/>
  <c r="N33" i="2"/>
  <c r="Q33" i="2"/>
  <c r="T33" i="2"/>
  <c r="O33" i="2"/>
  <c r="R33" i="2"/>
  <c r="U33" i="2"/>
  <c r="P33" i="2"/>
  <c r="S33" i="2"/>
  <c r="V33" i="2"/>
  <c r="N34" i="2"/>
  <c r="Q34" i="2"/>
  <c r="T34" i="2"/>
  <c r="O34" i="2"/>
  <c r="R34" i="2"/>
  <c r="U34" i="2"/>
  <c r="P34" i="2"/>
  <c r="S34" i="2"/>
  <c r="V34" i="2"/>
  <c r="N35" i="2"/>
  <c r="Q35" i="2"/>
  <c r="T35" i="2"/>
  <c r="O35" i="2"/>
  <c r="R35" i="2"/>
  <c r="U35" i="2"/>
  <c r="P35" i="2"/>
  <c r="S35" i="2"/>
  <c r="V35" i="2"/>
  <c r="N36" i="2"/>
  <c r="Q36" i="2"/>
  <c r="T36" i="2"/>
  <c r="O36" i="2"/>
  <c r="R36" i="2"/>
  <c r="U36" i="2"/>
  <c r="P36" i="2"/>
  <c r="S36" i="2"/>
  <c r="V36" i="2"/>
  <c r="Q7" i="2"/>
  <c r="T7" i="2"/>
  <c r="O7" i="2"/>
  <c r="R7" i="2"/>
  <c r="U7" i="2"/>
  <c r="P7" i="2"/>
  <c r="S7" i="2"/>
  <c r="V7" i="2"/>
  <c r="N7" i="2"/>
  <c r="U38" i="2"/>
  <c r="N8" i="1"/>
  <c r="Q8" i="1"/>
  <c r="T8" i="1"/>
  <c r="O8" i="1"/>
  <c r="R8" i="1"/>
  <c r="U8" i="1"/>
  <c r="P8" i="1"/>
  <c r="S8" i="1"/>
  <c r="V8" i="1"/>
  <c r="N9" i="1"/>
  <c r="Q9" i="1"/>
  <c r="T9" i="1"/>
  <c r="O9" i="1"/>
  <c r="R9" i="1"/>
  <c r="U9" i="1"/>
  <c r="P9" i="1"/>
  <c r="S9" i="1"/>
  <c r="V9" i="1"/>
  <c r="N10" i="1"/>
  <c r="Q10" i="1"/>
  <c r="T10" i="1"/>
  <c r="O10" i="1"/>
  <c r="R10" i="1"/>
  <c r="U10" i="1"/>
  <c r="P10" i="1"/>
  <c r="S10" i="1"/>
  <c r="V10" i="1"/>
  <c r="N11" i="1"/>
  <c r="Q11" i="1"/>
  <c r="T11" i="1"/>
  <c r="O11" i="1"/>
  <c r="R11" i="1"/>
  <c r="U11" i="1"/>
  <c r="P11" i="1"/>
  <c r="S11" i="1"/>
  <c r="V11" i="1"/>
  <c r="N12" i="1"/>
  <c r="Q12" i="1"/>
  <c r="T12" i="1"/>
  <c r="O12" i="1"/>
  <c r="R12" i="1"/>
  <c r="U12" i="1"/>
  <c r="P12" i="1"/>
  <c r="S12" i="1"/>
  <c r="V12" i="1"/>
  <c r="N13" i="1"/>
  <c r="Q13" i="1"/>
  <c r="T13" i="1"/>
  <c r="O13" i="1"/>
  <c r="R13" i="1"/>
  <c r="U13" i="1"/>
  <c r="P13" i="1"/>
  <c r="S13" i="1"/>
  <c r="V13" i="1"/>
  <c r="N14" i="1"/>
  <c r="Q14" i="1"/>
  <c r="T14" i="1"/>
  <c r="O14" i="1"/>
  <c r="R14" i="1"/>
  <c r="U14" i="1"/>
  <c r="P14" i="1"/>
  <c r="S14" i="1"/>
  <c r="V14" i="1"/>
  <c r="N15" i="1"/>
  <c r="Q15" i="1"/>
  <c r="T15" i="1"/>
  <c r="O15" i="1"/>
  <c r="R15" i="1"/>
  <c r="U15" i="1"/>
  <c r="P15" i="1"/>
  <c r="S15" i="1"/>
  <c r="V15" i="1"/>
  <c r="N16" i="1"/>
  <c r="Q16" i="1"/>
  <c r="T16" i="1"/>
  <c r="O16" i="1"/>
  <c r="R16" i="1"/>
  <c r="U16" i="1"/>
  <c r="P16" i="1"/>
  <c r="S16" i="1"/>
  <c r="V16" i="1"/>
  <c r="N17" i="1"/>
  <c r="Q17" i="1"/>
  <c r="T17" i="1"/>
  <c r="O17" i="1"/>
  <c r="R17" i="1"/>
  <c r="U17" i="1"/>
  <c r="P17" i="1"/>
  <c r="S17" i="1"/>
  <c r="V17" i="1"/>
  <c r="N18" i="1"/>
  <c r="Q18" i="1"/>
  <c r="T18" i="1"/>
  <c r="O18" i="1"/>
  <c r="R18" i="1"/>
  <c r="U18" i="1"/>
  <c r="P18" i="1"/>
  <c r="S18" i="1"/>
  <c r="V18" i="1"/>
  <c r="N19" i="1"/>
  <c r="Q19" i="1"/>
  <c r="T19" i="1"/>
  <c r="O19" i="1"/>
  <c r="R19" i="1"/>
  <c r="U19" i="1"/>
  <c r="P19" i="1"/>
  <c r="S19" i="1"/>
  <c r="V19" i="1"/>
  <c r="N20" i="1"/>
  <c r="Q20" i="1"/>
  <c r="T20" i="1"/>
  <c r="O20" i="1"/>
  <c r="R20" i="1"/>
  <c r="U20" i="1"/>
  <c r="P20" i="1"/>
  <c r="S20" i="1"/>
  <c r="V20" i="1"/>
  <c r="N21" i="1"/>
  <c r="Q21" i="1"/>
  <c r="T21" i="1"/>
  <c r="O21" i="1"/>
  <c r="R21" i="1"/>
  <c r="U21" i="1"/>
  <c r="P21" i="1"/>
  <c r="S21" i="1"/>
  <c r="V21" i="1"/>
  <c r="N22" i="1"/>
  <c r="Q22" i="1"/>
  <c r="T22" i="1"/>
  <c r="O22" i="1"/>
  <c r="R22" i="1"/>
  <c r="U22" i="1"/>
  <c r="P22" i="1"/>
  <c r="S22" i="1"/>
  <c r="V22" i="1"/>
  <c r="N23" i="1"/>
  <c r="Q23" i="1"/>
  <c r="T23" i="1"/>
  <c r="O23" i="1"/>
  <c r="R23" i="1"/>
  <c r="U23" i="1"/>
  <c r="P23" i="1"/>
  <c r="S23" i="1"/>
  <c r="V23" i="1"/>
  <c r="N24" i="1"/>
  <c r="Q24" i="1"/>
  <c r="T24" i="1"/>
  <c r="O24" i="1"/>
  <c r="R24" i="1"/>
  <c r="U24" i="1"/>
  <c r="P24" i="1"/>
  <c r="S24" i="1"/>
  <c r="V24" i="1"/>
  <c r="N25" i="1"/>
  <c r="Q25" i="1"/>
  <c r="T25" i="1"/>
  <c r="O25" i="1"/>
  <c r="R25" i="1"/>
  <c r="U25" i="1"/>
  <c r="P25" i="1"/>
  <c r="S25" i="1"/>
  <c r="V25" i="1"/>
  <c r="N26" i="1"/>
  <c r="Q26" i="1"/>
  <c r="T26" i="1"/>
  <c r="O26" i="1"/>
  <c r="R26" i="1"/>
  <c r="U26" i="1"/>
  <c r="P26" i="1"/>
  <c r="S26" i="1"/>
  <c r="V26" i="1"/>
  <c r="N27" i="1"/>
  <c r="Q27" i="1"/>
  <c r="T27" i="1"/>
  <c r="O27" i="1"/>
  <c r="R27" i="1"/>
  <c r="U27" i="1"/>
  <c r="P27" i="1"/>
  <c r="S27" i="1"/>
  <c r="V27" i="1"/>
  <c r="N28" i="1"/>
  <c r="Q28" i="1"/>
  <c r="T28" i="1"/>
  <c r="O28" i="1"/>
  <c r="R28" i="1"/>
  <c r="U28" i="1"/>
  <c r="P28" i="1"/>
  <c r="S28" i="1"/>
  <c r="V28" i="1"/>
  <c r="N29" i="1"/>
  <c r="Q29" i="1"/>
  <c r="T29" i="1"/>
  <c r="O29" i="1"/>
  <c r="R29" i="1"/>
  <c r="U29" i="1"/>
  <c r="P29" i="1"/>
  <c r="S29" i="1"/>
  <c r="V29" i="1"/>
  <c r="N30" i="1"/>
  <c r="Q30" i="1"/>
  <c r="T30" i="1"/>
  <c r="O30" i="1"/>
  <c r="R30" i="1"/>
  <c r="U30" i="1"/>
  <c r="P30" i="1"/>
  <c r="S30" i="1"/>
  <c r="V30" i="1"/>
  <c r="N31" i="1"/>
  <c r="Q31" i="1"/>
  <c r="T31" i="1"/>
  <c r="O31" i="1"/>
  <c r="R31" i="1"/>
  <c r="U31" i="1"/>
  <c r="P31" i="1"/>
  <c r="S31" i="1"/>
  <c r="V31" i="1"/>
  <c r="N32" i="1"/>
  <c r="Q32" i="1"/>
  <c r="T32" i="1"/>
  <c r="O32" i="1"/>
  <c r="R32" i="1"/>
  <c r="U32" i="1"/>
  <c r="P32" i="1"/>
  <c r="S32" i="1"/>
  <c r="V32" i="1"/>
  <c r="N33" i="1"/>
  <c r="Q33" i="1"/>
  <c r="T33" i="1"/>
  <c r="O33" i="1"/>
  <c r="R33" i="1"/>
  <c r="U33" i="1"/>
  <c r="P33" i="1"/>
  <c r="S33" i="1"/>
  <c r="V33" i="1"/>
  <c r="N34" i="1"/>
  <c r="Q34" i="1"/>
  <c r="T34" i="1"/>
  <c r="O34" i="1"/>
  <c r="R34" i="1"/>
  <c r="U34" i="1"/>
  <c r="P34" i="1"/>
  <c r="S34" i="1"/>
  <c r="V34" i="1"/>
  <c r="N35" i="1"/>
  <c r="Q35" i="1"/>
  <c r="T35" i="1"/>
  <c r="O35" i="1"/>
  <c r="R35" i="1"/>
  <c r="U35" i="1"/>
  <c r="P35" i="1"/>
  <c r="S35" i="1"/>
  <c r="V35" i="1"/>
  <c r="N36" i="1"/>
  <c r="N37" i="1" s="1"/>
  <c r="Q36" i="1"/>
  <c r="T36" i="1"/>
  <c r="O36" i="1"/>
  <c r="R36" i="1"/>
  <c r="U36" i="1"/>
  <c r="P36" i="1"/>
  <c r="S36" i="1"/>
  <c r="V36" i="1"/>
  <c r="Q7" i="1"/>
  <c r="T7" i="1"/>
  <c r="O7" i="1"/>
  <c r="R7" i="1"/>
  <c r="U7" i="1"/>
  <c r="P7" i="1"/>
  <c r="S7" i="1"/>
  <c r="V7" i="1"/>
  <c r="N7" i="1"/>
  <c r="H25" i="10" l="1"/>
  <c r="H24" i="10"/>
  <c r="H26" i="10"/>
  <c r="H30" i="10"/>
  <c r="H29" i="10"/>
  <c r="H31" i="10"/>
  <c r="V37" i="3"/>
  <c r="C53" i="3" s="1"/>
  <c r="P37" i="3"/>
  <c r="C47" i="3" s="1"/>
  <c r="R37" i="3"/>
  <c r="C49" i="3" s="1"/>
  <c r="T37" i="3"/>
  <c r="C51" i="3" s="1"/>
  <c r="W36" i="4"/>
  <c r="W34" i="4"/>
  <c r="W32" i="4"/>
  <c r="W30" i="4"/>
  <c r="W28" i="4"/>
  <c r="W26" i="4"/>
  <c r="W24" i="4"/>
  <c r="W22" i="4"/>
  <c r="W20" i="4"/>
  <c r="W18" i="4"/>
  <c r="W16" i="4"/>
  <c r="W14" i="4"/>
  <c r="W12" i="4"/>
  <c r="W10" i="4"/>
  <c r="S38" i="4"/>
  <c r="U38" i="4"/>
  <c r="O38" i="4"/>
  <c r="Q38" i="4"/>
  <c r="W8" i="4"/>
  <c r="W35" i="4"/>
  <c r="W33" i="4"/>
  <c r="W31" i="4"/>
  <c r="W29" i="4"/>
  <c r="W27" i="4"/>
  <c r="W25" i="4"/>
  <c r="W23" i="4"/>
  <c r="W21" i="4"/>
  <c r="W19" i="4"/>
  <c r="W17" i="4"/>
  <c r="W15" i="4"/>
  <c r="W13" i="4"/>
  <c r="W11" i="4"/>
  <c r="W9" i="4"/>
  <c r="V37" i="4"/>
  <c r="P37" i="4"/>
  <c r="R37" i="4"/>
  <c r="T37" i="4"/>
  <c r="N38" i="4"/>
  <c r="N37" i="4"/>
  <c r="S37" i="4"/>
  <c r="U37" i="4"/>
  <c r="O37" i="4"/>
  <c r="Q37" i="4"/>
  <c r="V38" i="4"/>
  <c r="P38" i="4"/>
  <c r="R38" i="4"/>
  <c r="T38" i="4"/>
  <c r="W7" i="4"/>
  <c r="Q38" i="2"/>
  <c r="W34" i="2"/>
  <c r="W32" i="2"/>
  <c r="W30" i="2"/>
  <c r="W28" i="2"/>
  <c r="W26" i="2"/>
  <c r="W24" i="2"/>
  <c r="W22" i="2"/>
  <c r="W20" i="2"/>
  <c r="W16" i="2"/>
  <c r="W14" i="2"/>
  <c r="W12" i="2"/>
  <c r="W10" i="2"/>
  <c r="W8" i="2"/>
  <c r="W7" i="2"/>
  <c r="W35" i="2"/>
  <c r="W33" i="2"/>
  <c r="W31" i="2"/>
  <c r="W29" i="2"/>
  <c r="W27" i="2"/>
  <c r="W25" i="2"/>
  <c r="W23" i="2"/>
  <c r="W21" i="2"/>
  <c r="W19" i="2"/>
  <c r="W17" i="2"/>
  <c r="W15" i="2"/>
  <c r="W13" i="2"/>
  <c r="W11" i="2"/>
  <c r="W9" i="2"/>
  <c r="S37" i="2"/>
  <c r="U37" i="2"/>
  <c r="O37" i="2"/>
  <c r="Q37" i="2"/>
  <c r="W8" i="3"/>
  <c r="W35" i="3"/>
  <c r="W33" i="3"/>
  <c r="W31" i="3"/>
  <c r="W29" i="3"/>
  <c r="W27" i="3"/>
  <c r="W25" i="3"/>
  <c r="W23" i="3"/>
  <c r="W21" i="3"/>
  <c r="W19" i="3"/>
  <c r="W17" i="3"/>
  <c r="W15" i="3"/>
  <c r="W13" i="3"/>
  <c r="W11" i="3"/>
  <c r="W9" i="3"/>
  <c r="N38" i="3"/>
  <c r="S37" i="3"/>
  <c r="C50" i="3" s="1"/>
  <c r="U37" i="3"/>
  <c r="C52" i="3" s="1"/>
  <c r="O37" i="3"/>
  <c r="C46" i="3" s="1"/>
  <c r="Q37" i="3"/>
  <c r="C48" i="3" s="1"/>
  <c r="W36" i="3"/>
  <c r="W34" i="3"/>
  <c r="W32" i="3"/>
  <c r="W30" i="3"/>
  <c r="W28" i="3"/>
  <c r="W26" i="3"/>
  <c r="W24" i="3"/>
  <c r="W22" i="3"/>
  <c r="W20" i="3"/>
  <c r="W18" i="3"/>
  <c r="W16" i="3"/>
  <c r="W14" i="3"/>
  <c r="W12" i="3"/>
  <c r="W10" i="3"/>
  <c r="S38" i="3"/>
  <c r="U38" i="3"/>
  <c r="O38" i="3"/>
  <c r="N37" i="3"/>
  <c r="C45" i="3" s="1"/>
  <c r="Q38" i="3"/>
  <c r="W7" i="3"/>
  <c r="V38" i="3"/>
  <c r="P38" i="3"/>
  <c r="R38" i="3"/>
  <c r="T38" i="3"/>
  <c r="W36" i="1"/>
  <c r="W34" i="1"/>
  <c r="W32" i="1"/>
  <c r="W30" i="1"/>
  <c r="W28" i="1"/>
  <c r="W26" i="1"/>
  <c r="W24" i="1"/>
  <c r="W22" i="1"/>
  <c r="W20" i="1"/>
  <c r="W18" i="1"/>
  <c r="W16" i="1"/>
  <c r="W14" i="1"/>
  <c r="W12" i="1"/>
  <c r="W10" i="1"/>
  <c r="W8" i="1"/>
  <c r="W35" i="1"/>
  <c r="W33" i="1"/>
  <c r="W31" i="1"/>
  <c r="W29" i="1"/>
  <c r="W27" i="1"/>
  <c r="W25" i="1"/>
  <c r="W23" i="1"/>
  <c r="W21" i="1"/>
  <c r="W19" i="1"/>
  <c r="W17" i="1"/>
  <c r="W15" i="1"/>
  <c r="W13" i="1"/>
  <c r="W11" i="1"/>
  <c r="W9" i="1"/>
  <c r="S38" i="1"/>
  <c r="U38" i="1"/>
  <c r="O38" i="1"/>
  <c r="N38" i="1"/>
  <c r="V37" i="1"/>
  <c r="P37" i="1"/>
  <c r="R37" i="1"/>
  <c r="T37" i="1"/>
  <c r="W7" i="1"/>
  <c r="V38" i="1"/>
  <c r="P38" i="1"/>
  <c r="R38" i="1"/>
  <c r="T38" i="1"/>
  <c r="Q38" i="1"/>
  <c r="S37" i="1"/>
  <c r="U37" i="1"/>
  <c r="O37" i="1"/>
  <c r="Q37" i="1"/>
  <c r="V7" i="10"/>
  <c r="W18" i="2"/>
  <c r="O38" i="2"/>
  <c r="S38" i="2"/>
  <c r="W36" i="2"/>
  <c r="N38" i="2"/>
  <c r="T38" i="2"/>
  <c r="P38" i="2"/>
  <c r="R38" i="2"/>
  <c r="V38" i="2"/>
  <c r="N37" i="2"/>
  <c r="V37" i="2"/>
  <c r="P37" i="2"/>
  <c r="R37" i="2"/>
  <c r="T37" i="2"/>
  <c r="Q7" i="6"/>
  <c r="R7" i="6" s="1"/>
  <c r="M7" i="6"/>
  <c r="B25" i="6" s="1"/>
  <c r="T16" i="6"/>
  <c r="Q8" i="6" s="1"/>
  <c r="R8" i="6" s="1"/>
  <c r="L9" i="6"/>
  <c r="P18" i="6"/>
  <c r="Q11" i="6" s="1"/>
  <c r="Q12" i="6"/>
  <c r="T17" i="6"/>
  <c r="Q9" i="6" s="1"/>
  <c r="R9" i="6" s="1"/>
  <c r="P15" i="5"/>
  <c r="K10" i="5"/>
  <c r="P17" i="5"/>
  <c r="Q7" i="5" s="1"/>
  <c r="R7" i="5" s="1"/>
  <c r="I9" i="5"/>
  <c r="T17" i="5" s="1"/>
  <c r="Q9" i="5" s="1"/>
  <c r="B24" i="8"/>
  <c r="I7" i="8"/>
  <c r="I8" i="8"/>
  <c r="J6" i="8"/>
  <c r="J7" i="8"/>
  <c r="J8" i="8"/>
  <c r="K6" i="8"/>
  <c r="K8" i="8"/>
  <c r="B39" i="4" l="1"/>
  <c r="B39" i="3"/>
  <c r="B39" i="1"/>
  <c r="B39" i="2"/>
  <c r="T18" i="6"/>
  <c r="Q10" i="6" s="1"/>
  <c r="R10" i="6" s="1"/>
  <c r="R11" i="6"/>
  <c r="T7" i="6"/>
  <c r="S8" i="6"/>
  <c r="V8" i="6" s="1"/>
  <c r="P18" i="5"/>
  <c r="Q12" i="5"/>
  <c r="I10" i="5"/>
  <c r="R9" i="5"/>
  <c r="Q6" i="5"/>
  <c r="R6" i="5" s="1"/>
  <c r="T16" i="5"/>
  <c r="L9" i="5"/>
  <c r="L8" i="8"/>
  <c r="M8" i="8" s="1"/>
  <c r="J9" i="8"/>
  <c r="J10" i="8" s="1"/>
  <c r="P14" i="8"/>
  <c r="P15" i="8" s="1"/>
  <c r="Q12" i="8" s="1"/>
  <c r="R12" i="8" s="1"/>
  <c r="I9" i="8"/>
  <c r="I10" i="8" s="1"/>
  <c r="L6" i="8"/>
  <c r="M6" i="8" s="1"/>
  <c r="K7" i="8"/>
  <c r="E37" i="4"/>
  <c r="H37" i="4"/>
  <c r="C37" i="4"/>
  <c r="F37" i="4"/>
  <c r="I37" i="4"/>
  <c r="D37" i="4"/>
  <c r="G37" i="4"/>
  <c r="J37" i="4"/>
  <c r="B3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7" i="4"/>
  <c r="E37" i="3"/>
  <c r="B48" i="3" s="1"/>
  <c r="H37" i="3"/>
  <c r="B51" i="3" s="1"/>
  <c r="C37" i="3"/>
  <c r="B46" i="3" s="1"/>
  <c r="F37" i="3"/>
  <c r="B49" i="3" s="1"/>
  <c r="I37" i="3"/>
  <c r="B52" i="3" s="1"/>
  <c r="D37" i="3"/>
  <c r="B47" i="3" s="1"/>
  <c r="G37" i="3"/>
  <c r="B50" i="3" s="1"/>
  <c r="J37" i="3"/>
  <c r="B53" i="3" s="1"/>
  <c r="B37" i="3"/>
  <c r="B45" i="3" s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7" i="3"/>
  <c r="E37" i="2"/>
  <c r="H37" i="2"/>
  <c r="C37" i="2"/>
  <c r="F37" i="2"/>
  <c r="I37" i="2"/>
  <c r="D37" i="2"/>
  <c r="G37" i="2"/>
  <c r="J37" i="2"/>
  <c r="B3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7" i="2"/>
  <c r="E37" i="1"/>
  <c r="H37" i="1"/>
  <c r="C37" i="1"/>
  <c r="B46" i="1" s="1"/>
  <c r="F37" i="1"/>
  <c r="I37" i="1"/>
  <c r="D37" i="1"/>
  <c r="G37" i="1"/>
  <c r="J37" i="1"/>
  <c r="B37" i="1"/>
  <c r="B19" i="6" l="1"/>
  <c r="B21" i="6" s="1"/>
  <c r="H29" i="6" s="1"/>
  <c r="S6" i="6"/>
  <c r="V6" i="6" s="1"/>
  <c r="S9" i="6"/>
  <c r="V9" i="6" s="1"/>
  <c r="S7" i="6"/>
  <c r="V7" i="6" s="1"/>
  <c r="S10" i="6"/>
  <c r="V10" i="6" s="1"/>
  <c r="Q11" i="5"/>
  <c r="Q8" i="5"/>
  <c r="R8" i="5" s="1"/>
  <c r="T18" i="5"/>
  <c r="Q10" i="5" s="1"/>
  <c r="R10" i="5" s="1"/>
  <c r="P17" i="8"/>
  <c r="Q7" i="8" s="1"/>
  <c r="R7" i="8" s="1"/>
  <c r="P16" i="8"/>
  <c r="Q6" i="8" s="1"/>
  <c r="R6" i="8" s="1"/>
  <c r="K9" i="8"/>
  <c r="L7" i="8"/>
  <c r="M7" i="8" s="1"/>
  <c r="H30" i="6" l="1"/>
  <c r="H31" i="6"/>
  <c r="T17" i="8"/>
  <c r="Q9" i="8" s="1"/>
  <c r="R9" i="8" s="1"/>
  <c r="K10" i="8"/>
  <c r="R11" i="5"/>
  <c r="P18" i="8"/>
  <c r="Q11" i="8" s="1"/>
  <c r="T16" i="8"/>
  <c r="L9" i="8"/>
  <c r="S8" i="5" l="1"/>
  <c r="S10" i="5"/>
  <c r="V10" i="5" s="1"/>
  <c r="S6" i="5"/>
  <c r="V6" i="5"/>
  <c r="V8" i="5"/>
  <c r="S9" i="5"/>
  <c r="V9" i="5" s="1"/>
  <c r="S7" i="5"/>
  <c r="V7" i="5" s="1"/>
  <c r="R11" i="8"/>
  <c r="Q8" i="8"/>
  <c r="R8" i="8" s="1"/>
  <c r="T18" i="8"/>
  <c r="Q10" i="8" s="1"/>
  <c r="R10" i="8" s="1"/>
  <c r="H25" i="5" l="1"/>
  <c r="H27" i="5"/>
  <c r="H29" i="5"/>
  <c r="H31" i="5"/>
  <c r="H26" i="5"/>
  <c r="H28" i="5"/>
  <c r="H30" i="5"/>
  <c r="H32" i="5"/>
  <c r="S6" i="8"/>
  <c r="V6" i="8" s="1"/>
  <c r="B19" i="8"/>
  <c r="B21" i="8" s="1"/>
  <c r="S10" i="8"/>
  <c r="V10" i="8" s="1"/>
  <c r="S9" i="8"/>
  <c r="V9" i="8" s="1"/>
  <c r="S8" i="8"/>
  <c r="V8" i="8" s="1"/>
  <c r="S7" i="8"/>
  <c r="V7" i="8" s="1"/>
  <c r="H26" i="8" l="1"/>
  <c r="H28" i="8"/>
  <c r="H30" i="8"/>
  <c r="H32" i="8"/>
  <c r="H25" i="8"/>
  <c r="H27" i="8"/>
  <c r="H29" i="8"/>
  <c r="H31" i="8"/>
  <c r="H24" i="8"/>
  <c r="I9" i="7" l="1"/>
  <c r="E15" i="7"/>
  <c r="P14" i="7" s="1"/>
  <c r="P16" i="7" s="1"/>
  <c r="Q6" i="7" l="1"/>
  <c r="R6" i="7" s="1"/>
  <c r="T17" i="7"/>
  <c r="Q9" i="7" s="1"/>
  <c r="R9" i="7" s="1"/>
  <c r="I10" i="7"/>
  <c r="P17" i="7"/>
  <c r="P15" i="7"/>
  <c r="Q12" i="7" l="1"/>
  <c r="P18" i="7"/>
  <c r="Q11" i="7" s="1"/>
  <c r="Q7" i="7"/>
  <c r="R7" i="7" s="1"/>
  <c r="T16" i="7"/>
  <c r="Q8" i="7" s="1"/>
  <c r="R8" i="7" s="1"/>
  <c r="L9" i="7"/>
  <c r="T7" i="7" l="1"/>
  <c r="R11" i="7"/>
  <c r="T18" i="7"/>
  <c r="Q10" i="7" l="1"/>
  <c r="R10" i="7" s="1"/>
  <c r="S10" i="7" s="1"/>
  <c r="V10" i="7" s="1"/>
  <c r="B19" i="7"/>
  <c r="B21" i="7" s="1"/>
  <c r="S6" i="7"/>
  <c r="V6" i="7" s="1"/>
  <c r="S9" i="7"/>
  <c r="V9" i="7" s="1"/>
  <c r="S7" i="7"/>
  <c r="V7" i="7" s="1"/>
  <c r="S8" i="7"/>
  <c r="V8" i="7" s="1"/>
  <c r="H26" i="7" l="1"/>
  <c r="H24" i="7"/>
</calcChain>
</file>

<file path=xl/sharedStrings.xml><?xml version="1.0" encoding="utf-8"?>
<sst xmlns="http://schemas.openxmlformats.org/spreadsheetml/2006/main" count="1087" uniqueCount="173">
  <si>
    <t>C1G1 (145)</t>
  </si>
  <si>
    <t>C2G1 (321)</t>
  </si>
  <si>
    <t>C3G1 (563)</t>
  </si>
  <si>
    <t>C2G2 (128)</t>
  </si>
  <si>
    <t>C1G3 (342)</t>
  </si>
  <si>
    <t>C2G3 (407)</t>
  </si>
  <si>
    <t xml:space="preserve">C3G3 (225) </t>
  </si>
  <si>
    <t>Total</t>
  </si>
  <si>
    <t>Organoleptik Aroma</t>
  </si>
  <si>
    <t>Organoleptik Rasa</t>
  </si>
  <si>
    <t>Organoleptik Tekstur</t>
  </si>
  <si>
    <t xml:space="preserve">Organoleptik Warna </t>
  </si>
  <si>
    <t xml:space="preserve">Panelis </t>
  </si>
  <si>
    <t xml:space="preserve">Rata-rata </t>
  </si>
  <si>
    <t xml:space="preserve">Perlakuan (Kode Sampel) </t>
  </si>
  <si>
    <t xml:space="preserve">Perlakuan </t>
  </si>
  <si>
    <t xml:space="preserve">Ulangan </t>
  </si>
  <si>
    <t>I</t>
  </si>
  <si>
    <t>II</t>
  </si>
  <si>
    <t>III</t>
  </si>
  <si>
    <t>Rata-rata</t>
  </si>
  <si>
    <t>C1G1</t>
  </si>
  <si>
    <t>C2G1</t>
  </si>
  <si>
    <t>C3G1</t>
  </si>
  <si>
    <t>C2G2</t>
  </si>
  <si>
    <t>C1G2</t>
  </si>
  <si>
    <t>C3G2</t>
  </si>
  <si>
    <t>C1G3</t>
  </si>
  <si>
    <t>C2G3</t>
  </si>
  <si>
    <t>C3G3</t>
  </si>
  <si>
    <r>
      <t xml:space="preserve">Analisis Profil Warna Data Nilai </t>
    </r>
    <r>
      <rPr>
        <b/>
        <i/>
        <sz val="18"/>
        <color theme="1"/>
        <rFont val="Calibri"/>
        <family val="2"/>
        <scheme val="minor"/>
      </rPr>
      <t>Yellowness</t>
    </r>
  </si>
  <si>
    <r>
      <t xml:space="preserve">Analisis Profil Warna Data Nilai </t>
    </r>
    <r>
      <rPr>
        <b/>
        <i/>
        <sz val="18"/>
        <color theme="1"/>
        <rFont val="Calibri"/>
        <family val="2"/>
        <scheme val="minor"/>
      </rPr>
      <t>Redness</t>
    </r>
  </si>
  <si>
    <r>
      <t xml:space="preserve">Analisis Profil Warna Data Nilai </t>
    </r>
    <r>
      <rPr>
        <b/>
        <i/>
        <sz val="18"/>
        <color theme="1"/>
        <rFont val="Calibri"/>
        <family val="2"/>
        <scheme val="minor"/>
      </rPr>
      <t>Lightness</t>
    </r>
  </si>
  <si>
    <r>
      <t xml:space="preserve">1. Data nilai </t>
    </r>
    <r>
      <rPr>
        <b/>
        <i/>
        <sz val="11"/>
        <color theme="1"/>
        <rFont val="Calibri"/>
        <family val="2"/>
        <scheme val="minor"/>
      </rPr>
      <t>lightness fruit leather</t>
    </r>
    <r>
      <rPr>
        <b/>
        <sz val="11"/>
        <color theme="1"/>
        <rFont val="Calibri"/>
        <family val="2"/>
        <scheme val="minor"/>
      </rPr>
      <t xml:space="preserve"> nanas </t>
    </r>
  </si>
  <si>
    <r>
      <t xml:space="preserve"> Analisis Tekstur </t>
    </r>
    <r>
      <rPr>
        <b/>
        <i/>
        <sz val="18"/>
        <color theme="1"/>
        <rFont val="Calibri"/>
        <family val="2"/>
        <scheme val="minor"/>
      </rPr>
      <t>Hardness</t>
    </r>
    <r>
      <rPr>
        <b/>
        <sz val="18"/>
        <color theme="1"/>
        <rFont val="Calibri"/>
        <family val="2"/>
        <scheme val="minor"/>
      </rPr>
      <t xml:space="preserve"> (Kekerasan)</t>
    </r>
  </si>
  <si>
    <r>
      <t xml:space="preserve">1. Data nilai </t>
    </r>
    <r>
      <rPr>
        <b/>
        <i/>
        <sz val="11"/>
        <color theme="1"/>
        <rFont val="Calibri"/>
        <family val="2"/>
        <scheme val="minor"/>
      </rPr>
      <t>redness fruit leather</t>
    </r>
    <r>
      <rPr>
        <b/>
        <sz val="11"/>
        <color theme="1"/>
        <rFont val="Calibri"/>
        <family val="2"/>
        <scheme val="minor"/>
      </rPr>
      <t xml:space="preserve"> nanas </t>
    </r>
  </si>
  <si>
    <r>
      <t xml:space="preserve">1. Data nilai </t>
    </r>
    <r>
      <rPr>
        <b/>
        <i/>
        <sz val="11"/>
        <color theme="1"/>
        <rFont val="Calibri"/>
        <family val="2"/>
        <scheme val="minor"/>
      </rPr>
      <t>yellowness fruit leather</t>
    </r>
    <r>
      <rPr>
        <b/>
        <sz val="11"/>
        <color theme="1"/>
        <rFont val="Calibri"/>
        <family val="2"/>
        <scheme val="minor"/>
      </rPr>
      <t xml:space="preserve"> nanas</t>
    </r>
  </si>
  <si>
    <r>
      <t xml:space="preserve">1. Data nilai tekstur </t>
    </r>
    <r>
      <rPr>
        <b/>
        <i/>
        <sz val="11"/>
        <color theme="1"/>
        <rFont val="Calibri"/>
        <family val="2"/>
        <scheme val="minor"/>
      </rPr>
      <t>hardness fruit leather</t>
    </r>
    <r>
      <rPr>
        <b/>
        <sz val="11"/>
        <color theme="1"/>
        <rFont val="Calibri"/>
        <family val="2"/>
        <scheme val="minor"/>
      </rPr>
      <t xml:space="preserve"> nanas</t>
    </r>
  </si>
  <si>
    <t xml:space="preserve">Perlakuan  </t>
  </si>
  <si>
    <t xml:space="preserve">C1G1 </t>
  </si>
  <si>
    <t xml:space="preserve">C2G1 </t>
  </si>
  <si>
    <t xml:space="preserve">C3G1 </t>
  </si>
  <si>
    <t xml:space="preserve">C2G2 </t>
  </si>
  <si>
    <t xml:space="preserve">C2G3 </t>
  </si>
  <si>
    <t xml:space="preserve">Total </t>
  </si>
  <si>
    <t>T</t>
  </si>
  <si>
    <t>X2</t>
  </si>
  <si>
    <t>T &gt; X2 , maka tolak H0 atau terima H1 yang berarti setiap rangking dari perlakuan memberikan pengaruh nyata pada organoleptik rasa fruit leather nanas.</t>
  </si>
  <si>
    <t>T &gt; X2 , maka tolak H0 atau terima H1 yang berarti setiap rangking dari perlakuan memberikan pengaruh nyata pada organoleptik tekstur fruit leather nanas.</t>
  </si>
  <si>
    <t xml:space="preserve">T&lt;X2, maka terima H0 atau tolak H1 yang berarti setiap rangking dari perlakuan memberikan pengaruh tidak berbeda nyata pada organoleptik aroma fruit leather nanas </t>
  </si>
  <si>
    <t xml:space="preserve">T&lt;X2, maka terima H0 atau tolak H1 yang berarti setiap rangking dari perlakuan memberikan pengaruh tidak berbeda nyata pada organoleptik warna fruit leather nanas </t>
  </si>
  <si>
    <t>C</t>
  </si>
  <si>
    <t>G</t>
  </si>
  <si>
    <t>C1</t>
  </si>
  <si>
    <t>C2</t>
  </si>
  <si>
    <t>C3</t>
  </si>
  <si>
    <t>G1</t>
  </si>
  <si>
    <t>G2</t>
  </si>
  <si>
    <t>G3</t>
  </si>
  <si>
    <t>FK</t>
  </si>
  <si>
    <t>JKT</t>
  </si>
  <si>
    <t>JKK</t>
  </si>
  <si>
    <t>JKP</t>
  </si>
  <si>
    <t>JKG</t>
  </si>
  <si>
    <t xml:space="preserve">t </t>
  </si>
  <si>
    <t>n</t>
  </si>
  <si>
    <t>SK</t>
  </si>
  <si>
    <t>DB</t>
  </si>
  <si>
    <t>JK</t>
  </si>
  <si>
    <t>KT</t>
  </si>
  <si>
    <t>F. Hitung</t>
  </si>
  <si>
    <t xml:space="preserve">F. Tabel </t>
  </si>
  <si>
    <t xml:space="preserve">Keterangan </t>
  </si>
  <si>
    <t>Kelompok</t>
  </si>
  <si>
    <t>Perlakuan</t>
  </si>
  <si>
    <t>C x G</t>
  </si>
  <si>
    <t>Galat</t>
  </si>
  <si>
    <t>JK.C</t>
  </si>
  <si>
    <t>JK.G</t>
  </si>
  <si>
    <t>JK CxG</t>
  </si>
  <si>
    <t xml:space="preserve">2. Tabel 2 Arah </t>
  </si>
  <si>
    <t>3. Tabel Analisa Ragam</t>
  </si>
  <si>
    <t xml:space="preserve"> Analisis Kadar Air</t>
  </si>
  <si>
    <r>
      <t>1. Data nilai kadar air</t>
    </r>
    <r>
      <rPr>
        <b/>
        <i/>
        <sz val="11"/>
        <color theme="1"/>
        <rFont val="Calibri"/>
        <family val="2"/>
        <scheme val="minor"/>
      </rPr>
      <t xml:space="preserve"> fruit leather</t>
    </r>
    <r>
      <rPr>
        <b/>
        <sz val="11"/>
        <color theme="1"/>
        <rFont val="Calibri"/>
        <family val="2"/>
        <scheme val="minor"/>
      </rPr>
      <t xml:space="preserve"> nanas</t>
    </r>
  </si>
  <si>
    <t xml:space="preserve"> Analisis Rendemen</t>
  </si>
  <si>
    <r>
      <t>1. Data nilai rendemen</t>
    </r>
    <r>
      <rPr>
        <b/>
        <i/>
        <sz val="11"/>
        <color theme="1"/>
        <rFont val="Calibri"/>
        <family val="2"/>
        <scheme val="minor"/>
      </rPr>
      <t xml:space="preserve"> fruit leather</t>
    </r>
    <r>
      <rPr>
        <b/>
        <sz val="11"/>
        <color theme="1"/>
        <rFont val="Calibri"/>
        <family val="2"/>
        <scheme val="minor"/>
      </rPr>
      <t xml:space="preserve"> nanas</t>
    </r>
  </si>
  <si>
    <t xml:space="preserve"> Analisis Kadar Vitamin C</t>
  </si>
  <si>
    <r>
      <t xml:space="preserve">1. Data nilai vitamin C </t>
    </r>
    <r>
      <rPr>
        <b/>
        <i/>
        <sz val="11"/>
        <color theme="1"/>
        <rFont val="Calibri"/>
        <family val="2"/>
        <scheme val="minor"/>
      </rPr>
      <t>fruit leather</t>
    </r>
    <r>
      <rPr>
        <b/>
        <sz val="11"/>
        <color theme="1"/>
        <rFont val="Calibri"/>
        <family val="2"/>
        <scheme val="minor"/>
      </rPr>
      <t xml:space="preserve"> nanas</t>
    </r>
  </si>
  <si>
    <t>1. Data uji organoleptik warna</t>
  </si>
  <si>
    <t>2. Data rangking uji hedonik</t>
  </si>
  <si>
    <t>Total Ranking</t>
  </si>
  <si>
    <t>Titik kritis</t>
  </si>
  <si>
    <t xml:space="preserve">4. Uji lanjut </t>
  </si>
  <si>
    <t>Uji BNJ perlakuan C dan G</t>
  </si>
  <si>
    <t xml:space="preserve">1. Data nilai perlakuan terbaik </t>
  </si>
  <si>
    <t xml:space="preserve"> Analisis Perlakuan Terbaik Metode De Garmo</t>
  </si>
  <si>
    <t xml:space="preserve">2. Data nilai per parameter </t>
  </si>
  <si>
    <t xml:space="preserve">Parameter </t>
  </si>
  <si>
    <t>3. Perhitungan Perlakuan Terbaik</t>
  </si>
  <si>
    <t>Rendemen</t>
  </si>
  <si>
    <t>Warna L*</t>
  </si>
  <si>
    <t>Warna a*</t>
  </si>
  <si>
    <t>Warna b*</t>
  </si>
  <si>
    <t>Tekstur</t>
  </si>
  <si>
    <t>Vitamin C</t>
  </si>
  <si>
    <t xml:space="preserve">Rendemen </t>
  </si>
  <si>
    <t xml:space="preserve">Orlep Warna </t>
  </si>
  <si>
    <t>Kadar Air</t>
  </si>
  <si>
    <t>0rlep Aroma</t>
  </si>
  <si>
    <t>Orlep Tekstur</t>
  </si>
  <si>
    <t xml:space="preserve">Orlep Rasa </t>
  </si>
  <si>
    <t>Orlep Aroma</t>
  </si>
  <si>
    <t xml:space="preserve">Nilai Terjelek </t>
  </si>
  <si>
    <t>Nilai Terbaik</t>
  </si>
  <si>
    <t>Parameter</t>
  </si>
  <si>
    <t xml:space="preserve">Nilai Efektif </t>
  </si>
  <si>
    <t xml:space="preserve">Nilai Normal </t>
  </si>
  <si>
    <t xml:space="preserve">Bobot Parameter </t>
  </si>
  <si>
    <t xml:space="preserve">Bobot Normal </t>
  </si>
  <si>
    <t>1. Data uji organoleptik aroma</t>
  </si>
  <si>
    <t>1. Data uji organoleptik rasa</t>
  </si>
  <si>
    <t xml:space="preserve">1. Data uji organoleptik tekstur </t>
  </si>
  <si>
    <t>Absorbansi</t>
  </si>
  <si>
    <t xml:space="preserve">Konsentrasi </t>
  </si>
  <si>
    <t>U1</t>
  </si>
  <si>
    <t>U2</t>
  </si>
  <si>
    <t>U3</t>
  </si>
  <si>
    <t>% total gula = X/w sampel (dlm mg). FP. V. 100%</t>
  </si>
  <si>
    <t>FP</t>
  </si>
  <si>
    <t>V</t>
  </si>
  <si>
    <t>X</t>
  </si>
  <si>
    <t>C1G2 (411)</t>
  </si>
  <si>
    <t>C3G2 (212)</t>
  </si>
  <si>
    <t xml:space="preserve">C2G1  </t>
  </si>
  <si>
    <t xml:space="preserve">C3G1   </t>
  </si>
  <si>
    <t xml:space="preserve">C1G2   </t>
  </si>
  <si>
    <t xml:space="preserve">C2G2   </t>
  </si>
  <si>
    <t xml:space="preserve">C3G2   </t>
  </si>
  <si>
    <t xml:space="preserve">C1G3  </t>
  </si>
  <si>
    <t xml:space="preserve">C3G3   </t>
  </si>
  <si>
    <t xml:space="preserve">Notasi </t>
  </si>
  <si>
    <t>Uji BNJ interaksi C dan G</t>
  </si>
  <si>
    <t xml:space="preserve">BNJ Tabel </t>
  </si>
  <si>
    <t xml:space="preserve">BNJ Hitung </t>
  </si>
  <si>
    <t>SD</t>
  </si>
  <si>
    <t>Total Rangking</t>
  </si>
  <si>
    <t>Notasi</t>
  </si>
  <si>
    <t>y = 0.396x - 0.0497</t>
  </si>
  <si>
    <t>1.574 =  0.396x - 0.0497</t>
  </si>
  <si>
    <t>1.6237 = 0.396x</t>
  </si>
  <si>
    <t xml:space="preserve">Sampel </t>
  </si>
  <si>
    <t>Total Gula (%)</t>
  </si>
  <si>
    <t>RUMUS</t>
  </si>
  <si>
    <t>1.586 =  0.396x - 0.0497</t>
  </si>
  <si>
    <t>1.6357 = 0.396x</t>
  </si>
  <si>
    <t>1.604 =  0.396x - 0.0497</t>
  </si>
  <si>
    <t>1.6537 = 0.396x</t>
  </si>
  <si>
    <t>Sampel U1</t>
  </si>
  <si>
    <t>Sampel U2</t>
  </si>
  <si>
    <t>Sampel U3</t>
  </si>
  <si>
    <t>W sampel (mg)</t>
  </si>
  <si>
    <t>Absorbansi Sampel - Absorbansi Blanko</t>
  </si>
  <si>
    <t xml:space="preserve"> Analisis Gula Total Metode Anthrone</t>
  </si>
  <si>
    <t>a</t>
  </si>
  <si>
    <t>b</t>
  </si>
  <si>
    <t>bc</t>
  </si>
  <si>
    <t>ab</t>
  </si>
  <si>
    <t>c</t>
  </si>
  <si>
    <t>d</t>
  </si>
  <si>
    <t>tn</t>
  </si>
  <si>
    <t xml:space="preserve">Perhitungan </t>
  </si>
  <si>
    <t xml:space="preserve">Titik kritis </t>
  </si>
  <si>
    <t>Perhitungan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</si>
</sst>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0000"/>
    <numFmt numFmtId="167" formatCode="0.00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Border="1"/>
    <xf numFmtId="0" fontId="0" fillId="0" borderId="7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Border="1"/>
    <xf numFmtId="2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2" fillId="0" borderId="1" xfId="0" applyFont="1" applyFill="1" applyBorder="1" applyAlignment="1">
      <alignment horizontal="center"/>
    </xf>
    <xf numFmtId="2" fontId="0" fillId="0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164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/>
    <xf numFmtId="0" fontId="0" fillId="3" borderId="0" xfId="0" applyFill="1"/>
    <xf numFmtId="0" fontId="2" fillId="3" borderId="0" xfId="0" applyFont="1" applyFill="1"/>
    <xf numFmtId="0" fontId="0" fillId="0" borderId="0" xfId="0" applyFill="1" applyBorder="1"/>
    <xf numFmtId="2" fontId="2" fillId="0" borderId="0" xfId="0" applyNumberFormat="1" applyFont="1" applyFill="1" applyBorder="1"/>
    <xf numFmtId="0" fontId="2" fillId="0" borderId="0" xfId="0" applyFont="1" applyFill="1" applyBorder="1"/>
    <xf numFmtId="0" fontId="2" fillId="4" borderId="0" xfId="0" applyFont="1" applyFill="1"/>
    <xf numFmtId="0" fontId="0" fillId="4" borderId="0" xfId="0" applyFill="1"/>
    <xf numFmtId="2" fontId="2" fillId="4" borderId="0" xfId="0" applyNumberFormat="1" applyFont="1" applyFill="1" applyBorder="1"/>
    <xf numFmtId="0" fontId="0" fillId="0" borderId="1" xfId="0" applyBorder="1" applyAlignment="1">
      <alignment horizontal="center" vertical="center"/>
    </xf>
    <xf numFmtId="0" fontId="2" fillId="0" borderId="1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7" xfId="0" applyFont="1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2" fillId="6" borderId="0" xfId="0" applyFont="1" applyFill="1"/>
    <xf numFmtId="2" fontId="2" fillId="0" borderId="1" xfId="0" applyNumberFormat="1" applyFont="1" applyBorder="1" applyAlignment="1">
      <alignment horizontal="center"/>
    </xf>
    <xf numFmtId="0" fontId="2" fillId="7" borderId="1" xfId="0" applyFont="1" applyFill="1" applyBorder="1"/>
    <xf numFmtId="2" fontId="2" fillId="7" borderId="1" xfId="0" applyNumberFormat="1" applyFont="1" applyFill="1" applyBorder="1"/>
    <xf numFmtId="0" fontId="2" fillId="5" borderId="0" xfId="0" applyFont="1" applyFill="1"/>
    <xf numFmtId="2" fontId="2" fillId="2" borderId="1" xfId="0" applyNumberFormat="1" applyFont="1" applyFill="1" applyBorder="1" applyAlignment="1">
      <alignment horizontal="center"/>
    </xf>
    <xf numFmtId="0" fontId="2" fillId="5" borderId="0" xfId="0" applyFont="1" applyFill="1" applyBorder="1" applyAlignment="1"/>
    <xf numFmtId="0" fontId="2" fillId="5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0" borderId="1" xfId="0" applyNumberFormat="1" applyFont="1" applyFill="1" applyBorder="1"/>
    <xf numFmtId="2" fontId="0" fillId="0" borderId="0" xfId="0" applyNumberFormat="1" applyFill="1" applyBorder="1" applyAlignment="1">
      <alignment horizontal="center" vertical="center"/>
    </xf>
    <xf numFmtId="0" fontId="0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/>
    </xf>
    <xf numFmtId="0" fontId="2" fillId="8" borderId="0" xfId="0" applyFont="1" applyFill="1"/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2" fontId="0" fillId="7" borderId="1" xfId="0" applyNumberFormat="1" applyFill="1" applyBorder="1"/>
    <xf numFmtId="0" fontId="0" fillId="7" borderId="1" xfId="0" applyFill="1" applyBorder="1"/>
    <xf numFmtId="0" fontId="2" fillId="7" borderId="1" xfId="0" applyFont="1" applyFill="1" applyBorder="1" applyAlignment="1">
      <alignment horizontal="center" vertical="center"/>
    </xf>
    <xf numFmtId="2" fontId="0" fillId="0" borderId="0" xfId="0" applyNumberFormat="1" applyFill="1" applyBorder="1" applyAlignment="1"/>
    <xf numFmtId="0" fontId="2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7" fontId="0" fillId="0" borderId="1" xfId="0" applyNumberFormat="1" applyBorder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vertical="top"/>
    </xf>
    <xf numFmtId="0" fontId="0" fillId="7" borderId="1" xfId="0" applyFill="1" applyBorder="1" applyAlignment="1">
      <alignment horizontal="center"/>
    </xf>
    <xf numFmtId="164" fontId="0" fillId="7" borderId="1" xfId="0" applyNumberFormat="1" applyFill="1" applyBorder="1"/>
    <xf numFmtId="167" fontId="0" fillId="7" borderId="1" xfId="0" applyNumberFormat="1" applyFill="1" applyBorder="1"/>
    <xf numFmtId="0" fontId="0" fillId="5" borderId="1" xfId="0" applyFill="1" applyBorder="1"/>
    <xf numFmtId="2" fontId="0" fillId="5" borderId="1" xfId="0" applyNumberFormat="1" applyFont="1" applyFill="1" applyBorder="1" applyAlignment="1">
      <alignment horizontal="right"/>
    </xf>
    <xf numFmtId="2" fontId="0" fillId="11" borderId="1" xfId="0" applyNumberFormat="1" applyFont="1" applyFill="1" applyBorder="1" applyAlignment="1">
      <alignment horizontal="right"/>
    </xf>
    <xf numFmtId="2" fontId="0" fillId="5" borderId="1" xfId="0" applyNumberFormat="1" applyFill="1" applyBorder="1"/>
    <xf numFmtId="0" fontId="0" fillId="11" borderId="1" xfId="0" applyFill="1" applyBorder="1"/>
    <xf numFmtId="2" fontId="0" fillId="11" borderId="1" xfId="0" applyNumberFormat="1" applyFill="1" applyBorder="1"/>
    <xf numFmtId="2" fontId="2" fillId="10" borderId="1" xfId="0" applyNumberFormat="1" applyFont="1" applyFill="1" applyBorder="1"/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2" fontId="2" fillId="0" borderId="0" xfId="0" applyNumberFormat="1" applyFont="1" applyBorder="1" applyAlignment="1">
      <alignment vertical="center"/>
    </xf>
    <xf numFmtId="2" fontId="9" fillId="0" borderId="0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horizontal="center"/>
    </xf>
    <xf numFmtId="2" fontId="8" fillId="0" borderId="0" xfId="0" applyNumberFormat="1" applyFont="1"/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0" fillId="0" borderId="1" xfId="0" applyNumberFormat="1" applyBorder="1"/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right"/>
    </xf>
    <xf numFmtId="2" fontId="0" fillId="0" borderId="1" xfId="0" applyNumberFormat="1" applyFill="1" applyBorder="1" applyAlignment="1">
      <alignment horizontal="center"/>
    </xf>
    <xf numFmtId="2" fontId="8" fillId="0" borderId="0" xfId="0" applyNumberFormat="1" applyFont="1" applyBorder="1" applyAlignment="1">
      <alignment vertical="center"/>
    </xf>
    <xf numFmtId="2" fontId="0" fillId="0" borderId="0" xfId="0" applyNumberFormat="1" applyFont="1"/>
    <xf numFmtId="0" fontId="2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Kurva</a:t>
            </a:r>
            <a:r>
              <a:rPr lang="en-US" baseline="0"/>
              <a:t> Standar Glukosa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38568696671546"/>
          <c:y val="0.15321366411019449"/>
          <c:w val="0.78923953887039044"/>
          <c:h val="0.64850496955684955"/>
        </c:manualLayout>
      </c:layout>
      <c:scatterChart>
        <c:scatterStyle val="lineMarker"/>
        <c:varyColors val="0"/>
        <c:ser>
          <c:idx val="3"/>
          <c:order val="0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'Gula Total'!$A$5:$A$10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'Gula Total'!$C$5:$C$10</c:f>
              <c:numCache>
                <c:formatCode>General</c:formatCode>
                <c:ptCount val="6"/>
                <c:pt idx="0">
                  <c:v>0</c:v>
                </c:pt>
                <c:pt idx="1">
                  <c:v>2.6000000000000023E-2</c:v>
                </c:pt>
                <c:pt idx="2">
                  <c:v>8.7000000000000077E-2</c:v>
                </c:pt>
                <c:pt idx="3">
                  <c:v>0.14800000000000002</c:v>
                </c:pt>
                <c:pt idx="4">
                  <c:v>0.17800000000000005</c:v>
                </c:pt>
                <c:pt idx="5">
                  <c:v>0.45100000000000007</c:v>
                </c:pt>
              </c:numCache>
            </c:numRef>
          </c:yVal>
          <c:smooth val="0"/>
        </c:ser>
        <c:ser>
          <c:idx val="4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'Gula Total'!$A$5:$A$10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'Gula Total'!$C$5:$C$10</c:f>
              <c:numCache>
                <c:formatCode>General</c:formatCode>
                <c:ptCount val="6"/>
                <c:pt idx="0">
                  <c:v>0</c:v>
                </c:pt>
                <c:pt idx="1">
                  <c:v>2.6000000000000023E-2</c:v>
                </c:pt>
                <c:pt idx="2">
                  <c:v>8.7000000000000077E-2</c:v>
                </c:pt>
                <c:pt idx="3">
                  <c:v>0.14800000000000002</c:v>
                </c:pt>
                <c:pt idx="4">
                  <c:v>0.17800000000000005</c:v>
                </c:pt>
                <c:pt idx="5">
                  <c:v>0.45100000000000007</c:v>
                </c:pt>
              </c:numCache>
            </c:numRef>
          </c:yVal>
          <c:smooth val="0"/>
        </c:ser>
        <c:ser>
          <c:idx val="5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'Gula Total'!$A$5:$A$10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'Gula Total'!$C$5:$C$10</c:f>
              <c:numCache>
                <c:formatCode>General</c:formatCode>
                <c:ptCount val="6"/>
                <c:pt idx="0">
                  <c:v>0</c:v>
                </c:pt>
                <c:pt idx="1">
                  <c:v>2.6000000000000023E-2</c:v>
                </c:pt>
                <c:pt idx="2">
                  <c:v>8.7000000000000077E-2</c:v>
                </c:pt>
                <c:pt idx="3">
                  <c:v>0.14800000000000002</c:v>
                </c:pt>
                <c:pt idx="4">
                  <c:v>0.17800000000000005</c:v>
                </c:pt>
                <c:pt idx="5">
                  <c:v>0.45100000000000007</c:v>
                </c:pt>
              </c:numCache>
            </c:numRef>
          </c:yVal>
          <c:smooth val="0"/>
        </c:ser>
        <c:ser>
          <c:idx val="1"/>
          <c:order val="3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'Gula Total'!$A$5:$A$10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'Gula Total'!$C$5:$C$10</c:f>
              <c:numCache>
                <c:formatCode>General</c:formatCode>
                <c:ptCount val="6"/>
                <c:pt idx="0">
                  <c:v>0</c:v>
                </c:pt>
                <c:pt idx="1">
                  <c:v>2.6000000000000023E-2</c:v>
                </c:pt>
                <c:pt idx="2">
                  <c:v>8.7000000000000077E-2</c:v>
                </c:pt>
                <c:pt idx="3">
                  <c:v>0.14800000000000002</c:v>
                </c:pt>
                <c:pt idx="4">
                  <c:v>0.17800000000000005</c:v>
                </c:pt>
                <c:pt idx="5">
                  <c:v>0.45100000000000007</c:v>
                </c:pt>
              </c:numCache>
            </c:numRef>
          </c:yVal>
          <c:smooth val="0"/>
        </c:ser>
        <c:ser>
          <c:idx val="2"/>
          <c:order val="4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'Gula Total'!$A$5:$A$10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'Gula Total'!$C$5:$C$10</c:f>
              <c:numCache>
                <c:formatCode>General</c:formatCode>
                <c:ptCount val="6"/>
                <c:pt idx="0">
                  <c:v>0</c:v>
                </c:pt>
                <c:pt idx="1">
                  <c:v>2.6000000000000023E-2</c:v>
                </c:pt>
                <c:pt idx="2">
                  <c:v>8.7000000000000077E-2</c:v>
                </c:pt>
                <c:pt idx="3">
                  <c:v>0.14800000000000002</c:v>
                </c:pt>
                <c:pt idx="4">
                  <c:v>0.17800000000000005</c:v>
                </c:pt>
                <c:pt idx="5">
                  <c:v>0.45100000000000007</c:v>
                </c:pt>
              </c:numCache>
            </c:numRef>
          </c:yVal>
          <c:smooth val="0"/>
        </c:ser>
        <c:ser>
          <c:idx val="0"/>
          <c:order val="5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'Gula Total'!$A$5:$A$10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'Gula Total'!$C$5:$C$10</c:f>
              <c:numCache>
                <c:formatCode>General</c:formatCode>
                <c:ptCount val="6"/>
                <c:pt idx="0">
                  <c:v>0</c:v>
                </c:pt>
                <c:pt idx="1">
                  <c:v>2.6000000000000023E-2</c:v>
                </c:pt>
                <c:pt idx="2">
                  <c:v>8.7000000000000077E-2</c:v>
                </c:pt>
                <c:pt idx="3">
                  <c:v>0.14800000000000002</c:v>
                </c:pt>
                <c:pt idx="4">
                  <c:v>0.17800000000000005</c:v>
                </c:pt>
                <c:pt idx="5">
                  <c:v>0.45100000000000007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359976"/>
        <c:axId val="362921000"/>
      </c:scatterChart>
      <c:valAx>
        <c:axId val="362359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Konsentras</a:t>
                </a: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48865960919478096"/>
              <c:y val="0.830634666257266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921000"/>
        <c:crosses val="autoZero"/>
        <c:crossBetween val="midCat"/>
      </c:valAx>
      <c:valAx>
        <c:axId val="362921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Absorbansi</a:t>
                </a:r>
                <a:r>
                  <a:rPr lang="en-US" sz="1200" baseline="0"/>
                  <a:t> </a:t>
                </a:r>
                <a:endParaRPr lang="en-US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359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329166</xdr:colOff>
      <xdr:row>16</xdr:row>
      <xdr:rowOff>146419</xdr:rowOff>
    </xdr:from>
    <xdr:ext cx="65" cy="172227"/>
    <xdr:sp macro="" textlink="">
      <xdr:nvSpPr>
        <xdr:cNvPr id="5" name="TextBox 4"/>
        <xdr:cNvSpPr txBox="1"/>
      </xdr:nvSpPr>
      <xdr:spPr>
        <a:xfrm>
          <a:off x="6985590" y="32697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5069</xdr:rowOff>
    </xdr:from>
    <xdr:to>
      <xdr:col>2</xdr:col>
      <xdr:colOff>2451652</xdr:colOff>
      <xdr:row>23</xdr:row>
      <xdr:rowOff>182217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opLeftCell="A13" zoomScale="86" zoomScaleNormal="86" workbookViewId="0">
      <selection activeCell="P23" sqref="P23"/>
    </sheetView>
  </sheetViews>
  <sheetFormatPr defaultRowHeight="15" x14ac:dyDescent="0.25"/>
  <cols>
    <col min="1" max="1" width="10.85546875" customWidth="1"/>
    <col min="4" max="4" width="7.85546875" customWidth="1"/>
    <col min="5" max="5" width="11.85546875" customWidth="1"/>
    <col min="6" max="6" width="10" customWidth="1"/>
    <col min="8" max="8" width="16.5703125" customWidth="1"/>
    <col min="9" max="9" width="15.42578125" customWidth="1"/>
    <col min="10" max="10" width="17.140625" customWidth="1"/>
    <col min="12" max="12" width="10.7109375" customWidth="1"/>
    <col min="15" max="15" width="11" customWidth="1"/>
    <col min="16" max="16" width="13" customWidth="1"/>
    <col min="22" max="22" width="12.42578125" customWidth="1"/>
    <col min="24" max="24" width="11.140625" customWidth="1"/>
    <col min="25" max="25" width="11.7109375" bestFit="1" customWidth="1"/>
    <col min="27" max="27" width="13.85546875" customWidth="1"/>
    <col min="28" max="28" width="10.42578125" customWidth="1"/>
    <col min="30" max="30" width="8.5703125" customWidth="1"/>
    <col min="31" max="31" width="13" customWidth="1"/>
  </cols>
  <sheetData>
    <row r="1" spans="1:22" ht="23.25" x14ac:dyDescent="0.35">
      <c r="G1" s="13" t="s">
        <v>32</v>
      </c>
    </row>
    <row r="3" spans="1:22" x14ac:dyDescent="0.25">
      <c r="A3" s="7" t="s">
        <v>33</v>
      </c>
      <c r="B3" s="7"/>
      <c r="C3" s="7"/>
      <c r="D3" s="7"/>
      <c r="H3" s="7" t="s">
        <v>80</v>
      </c>
      <c r="I3" s="7"/>
      <c r="O3" s="7" t="s">
        <v>81</v>
      </c>
    </row>
    <row r="4" spans="1:22" x14ac:dyDescent="0.25">
      <c r="A4" s="142" t="s">
        <v>15</v>
      </c>
      <c r="B4" s="144" t="s">
        <v>16</v>
      </c>
      <c r="C4" s="145"/>
      <c r="D4" s="146"/>
      <c r="E4" s="142" t="s">
        <v>7</v>
      </c>
      <c r="F4" s="142" t="s">
        <v>20</v>
      </c>
      <c r="H4" s="135" t="s">
        <v>51</v>
      </c>
      <c r="I4" s="137" t="s">
        <v>52</v>
      </c>
      <c r="J4" s="138"/>
      <c r="K4" s="139"/>
      <c r="L4" s="135" t="s">
        <v>7</v>
      </c>
      <c r="M4" s="135" t="s">
        <v>20</v>
      </c>
      <c r="O4" s="135" t="s">
        <v>66</v>
      </c>
      <c r="P4" s="135" t="s">
        <v>67</v>
      </c>
      <c r="Q4" s="135" t="s">
        <v>68</v>
      </c>
      <c r="R4" s="135" t="s">
        <v>69</v>
      </c>
      <c r="S4" s="135" t="s">
        <v>70</v>
      </c>
      <c r="T4" s="140" t="s">
        <v>71</v>
      </c>
      <c r="U4" s="141"/>
      <c r="V4" s="135" t="s">
        <v>72</v>
      </c>
    </row>
    <row r="5" spans="1:22" x14ac:dyDescent="0.25">
      <c r="A5" s="143"/>
      <c r="B5" s="33" t="s">
        <v>17</v>
      </c>
      <c r="C5" s="33" t="s">
        <v>18</v>
      </c>
      <c r="D5" s="33" t="s">
        <v>19</v>
      </c>
      <c r="E5" s="143"/>
      <c r="F5" s="143"/>
      <c r="H5" s="136"/>
      <c r="I5" s="19" t="s">
        <v>56</v>
      </c>
      <c r="J5" s="19" t="s">
        <v>57</v>
      </c>
      <c r="K5" s="19" t="s">
        <v>58</v>
      </c>
      <c r="L5" s="136"/>
      <c r="M5" s="136"/>
      <c r="O5" s="136"/>
      <c r="P5" s="136"/>
      <c r="Q5" s="136"/>
      <c r="R5" s="136"/>
      <c r="S5" s="136"/>
      <c r="T5" s="18">
        <v>0.05</v>
      </c>
      <c r="U5" s="18">
        <v>0.01</v>
      </c>
      <c r="V5" s="136"/>
    </row>
    <row r="6" spans="1:22" x14ac:dyDescent="0.25">
      <c r="A6" s="4" t="s">
        <v>21</v>
      </c>
      <c r="B6" s="24">
        <v>61.7</v>
      </c>
      <c r="C6" s="24">
        <v>62.16</v>
      </c>
      <c r="D6" s="24">
        <v>61.18</v>
      </c>
      <c r="E6" s="24">
        <f>SUM(B6:D6)</f>
        <v>185.04</v>
      </c>
      <c r="F6" s="24">
        <f>AVERAGE(B6:D6)</f>
        <v>61.68</v>
      </c>
      <c r="H6" s="6" t="s">
        <v>53</v>
      </c>
      <c r="I6" s="24">
        <f>E6</f>
        <v>185.04</v>
      </c>
      <c r="J6" s="24">
        <f>E7</f>
        <v>187.31</v>
      </c>
      <c r="K6" s="4">
        <f>E8</f>
        <v>180.75</v>
      </c>
      <c r="L6" s="24">
        <f>SUM(I6:K6)</f>
        <v>553.1</v>
      </c>
      <c r="M6" s="24">
        <f>AVERAGE(L6/9)</f>
        <v>61.455555555555556</v>
      </c>
      <c r="O6" s="4" t="s">
        <v>73</v>
      </c>
      <c r="P6" s="4">
        <f>T15-1</f>
        <v>2</v>
      </c>
      <c r="Q6" s="24">
        <f>P16</f>
        <v>0.30082222222699784</v>
      </c>
      <c r="R6" s="24">
        <f>Q6/P6</f>
        <v>0.15041111111349892</v>
      </c>
      <c r="S6" s="24">
        <f>R6/R11</f>
        <v>2.0621132205363004</v>
      </c>
      <c r="T6" s="24">
        <f>FINV(0.05,P6,P11)</f>
        <v>3.6337234675916301</v>
      </c>
      <c r="U6" s="24">
        <f>FINV(0.01,P6,P11)</f>
        <v>6.2262352803113821</v>
      </c>
      <c r="V6" s="3" t="str">
        <f>IF(S6&lt;T6,"tn",IF(S6&lt;U6,"*","**"))</f>
        <v>tn</v>
      </c>
    </row>
    <row r="7" spans="1:22" x14ac:dyDescent="0.25">
      <c r="A7" s="4" t="s">
        <v>25</v>
      </c>
      <c r="B7" s="24">
        <v>62.01</v>
      </c>
      <c r="C7" s="24">
        <v>62.48</v>
      </c>
      <c r="D7" s="24">
        <v>62.82</v>
      </c>
      <c r="E7" s="24">
        <f>SUM(B7:D7)</f>
        <v>187.31</v>
      </c>
      <c r="F7" s="24">
        <f>AVERAGE(B7:D7)</f>
        <v>62.436666666666667</v>
      </c>
      <c r="H7" s="6" t="s">
        <v>54</v>
      </c>
      <c r="I7" s="4">
        <f>E9</f>
        <v>181.19</v>
      </c>
      <c r="J7" s="4">
        <f>E10</f>
        <v>181.3</v>
      </c>
      <c r="K7" s="4">
        <f>E11</f>
        <v>184.28</v>
      </c>
      <c r="L7" s="4">
        <f>SUM(I7:K7)</f>
        <v>546.77</v>
      </c>
      <c r="M7" s="24">
        <f t="shared" ref="M7" si="0">AVERAGE(L7/9)</f>
        <v>60.752222222222223</v>
      </c>
      <c r="O7" s="4" t="s">
        <v>74</v>
      </c>
      <c r="P7" s="4">
        <f>T14-1</f>
        <v>8</v>
      </c>
      <c r="Q7" s="24">
        <f>P17</f>
        <v>12.230400000029476</v>
      </c>
      <c r="R7" s="24">
        <f t="shared" ref="R7:R11" si="1">Q7/P7</f>
        <v>1.5288000000036845</v>
      </c>
      <c r="S7" s="24">
        <f>R7/R11</f>
        <v>20.959613077950078</v>
      </c>
      <c r="T7" s="24">
        <f>FINV(0.05,P7,P11)</f>
        <v>2.5910961798744014</v>
      </c>
      <c r="U7" s="24">
        <f>FINV(0.01,P7,P11)</f>
        <v>3.8895721399261927</v>
      </c>
      <c r="V7" s="3" t="str">
        <f t="shared" ref="V7:V10" si="2">IF(S7&lt;T7,"tn",IF(S7&lt;U7,"*","**"))</f>
        <v>**</v>
      </c>
    </row>
    <row r="8" spans="1:22" x14ac:dyDescent="0.25">
      <c r="A8" s="4" t="s">
        <v>27</v>
      </c>
      <c r="B8" s="24">
        <v>60.35</v>
      </c>
      <c r="C8" s="24">
        <v>60.18</v>
      </c>
      <c r="D8" s="24">
        <v>60.22</v>
      </c>
      <c r="E8" s="24">
        <f>SUM(B8:D8)</f>
        <v>180.75</v>
      </c>
      <c r="F8" s="24">
        <f>AVERAGE(B8:D8)</f>
        <v>60.25</v>
      </c>
      <c r="H8" s="6" t="s">
        <v>55</v>
      </c>
      <c r="I8" s="4">
        <f>E12</f>
        <v>184.49</v>
      </c>
      <c r="J8" s="4">
        <f>E13</f>
        <v>184.04000000000002</v>
      </c>
      <c r="K8" s="4">
        <f>E14</f>
        <v>184.03</v>
      </c>
      <c r="L8" s="4">
        <f>SUM(I8:K8)</f>
        <v>552.56000000000006</v>
      </c>
      <c r="M8" s="24">
        <f>AVERAGE(L8/9)</f>
        <v>61.395555555555561</v>
      </c>
      <c r="O8" s="4" t="s">
        <v>51</v>
      </c>
      <c r="P8" s="4">
        <f>3-1</f>
        <v>2</v>
      </c>
      <c r="Q8" s="24">
        <f>T16</f>
        <v>2.7364666666835546</v>
      </c>
      <c r="R8" s="24">
        <f t="shared" si="1"/>
        <v>1.3682333333417773</v>
      </c>
      <c r="S8" s="24">
        <f>R8/R11</f>
        <v>18.758268751392219</v>
      </c>
      <c r="T8" s="24">
        <f>FINV(0.05,P8,P11)</f>
        <v>3.6337234675916301</v>
      </c>
      <c r="U8" s="24">
        <f>FINV(0.01,P8,P11)</f>
        <v>6.2262352803113821</v>
      </c>
      <c r="V8" s="3" t="str">
        <f t="shared" si="2"/>
        <v>**</v>
      </c>
    </row>
    <row r="9" spans="1:22" x14ac:dyDescent="0.25">
      <c r="A9" s="4" t="s">
        <v>22</v>
      </c>
      <c r="B9" s="24">
        <v>60.26</v>
      </c>
      <c r="C9" s="24">
        <v>60.28</v>
      </c>
      <c r="D9" s="24">
        <v>60.65</v>
      </c>
      <c r="E9" s="24">
        <f>SUM(B9:D9)</f>
        <v>181.19</v>
      </c>
      <c r="F9" s="24">
        <f>AVERAGE(B9:D9)</f>
        <v>60.396666666666668</v>
      </c>
      <c r="H9" s="6" t="s">
        <v>44</v>
      </c>
      <c r="I9" s="4">
        <f>SUM(I6:I8)</f>
        <v>550.72</v>
      </c>
      <c r="J9" s="4">
        <f t="shared" ref="J9:L9" si="3">SUM(J6:J8)</f>
        <v>552.65000000000009</v>
      </c>
      <c r="K9" s="4">
        <f t="shared" si="3"/>
        <v>549.05999999999995</v>
      </c>
      <c r="L9" s="41">
        <f t="shared" si="3"/>
        <v>1652.4299999999998</v>
      </c>
      <c r="M9" s="81"/>
      <c r="O9" s="4" t="s">
        <v>52</v>
      </c>
      <c r="P9" s="4">
        <f>3-1</f>
        <v>2</v>
      </c>
      <c r="Q9" s="24">
        <f>T17</f>
        <v>0.71735555559280328</v>
      </c>
      <c r="R9" s="24">
        <f t="shared" si="1"/>
        <v>0.35867777779640164</v>
      </c>
      <c r="S9" s="24">
        <f>R9/R11</f>
        <v>4.9174172175911908</v>
      </c>
      <c r="T9" s="24">
        <f>FINV(0.05,P9,P12)</f>
        <v>3.3690163594954443</v>
      </c>
      <c r="U9" s="24">
        <f>FINV(0.01,P9,P11)</f>
        <v>6.2262352803113821</v>
      </c>
      <c r="V9" s="3" t="str">
        <f t="shared" si="2"/>
        <v>*</v>
      </c>
    </row>
    <row r="10" spans="1:22" x14ac:dyDescent="0.25">
      <c r="A10" s="4" t="s">
        <v>24</v>
      </c>
      <c r="B10" s="24">
        <v>60.24</v>
      </c>
      <c r="C10" s="24">
        <v>60.5</v>
      </c>
      <c r="D10" s="24">
        <v>60.56</v>
      </c>
      <c r="E10" s="24">
        <f t="shared" ref="E10:E14" si="4">SUM(B10:D10)</f>
        <v>181.3</v>
      </c>
      <c r="F10" s="24">
        <f t="shared" ref="F10:F14" si="5">AVERAGE(B10:D10)</f>
        <v>60.433333333333337</v>
      </c>
      <c r="H10" s="6" t="s">
        <v>20</v>
      </c>
      <c r="I10" s="24">
        <f>AVERAGE(I9/9)</f>
        <v>61.191111111111113</v>
      </c>
      <c r="J10" s="24">
        <f t="shared" ref="J10:K10" si="6">AVERAGE(J9/9)</f>
        <v>61.405555555555566</v>
      </c>
      <c r="K10" s="24">
        <f t="shared" si="6"/>
        <v>61.006666666666661</v>
      </c>
      <c r="L10" s="81"/>
      <c r="M10" s="81"/>
      <c r="O10" s="4" t="s">
        <v>75</v>
      </c>
      <c r="P10" s="4">
        <f>P8*P9</f>
        <v>4</v>
      </c>
      <c r="Q10" s="24">
        <f>T18</f>
        <v>8.7765777777531184</v>
      </c>
      <c r="R10" s="24">
        <f t="shared" si="1"/>
        <v>2.1941444444382796</v>
      </c>
      <c r="S10" s="24">
        <f>R10/R11</f>
        <v>30.081383171408447</v>
      </c>
      <c r="T10" s="24">
        <f>FINV(0.05,P10,P11)</f>
        <v>3.0069172799243447</v>
      </c>
      <c r="U10" s="24">
        <f>FINV(0.01,P10,P11)</f>
        <v>4.772577999723211</v>
      </c>
      <c r="V10" s="3" t="str">
        <f t="shared" si="2"/>
        <v>**</v>
      </c>
    </row>
    <row r="11" spans="1:22" x14ac:dyDescent="0.25">
      <c r="A11" s="4" t="s">
        <v>28</v>
      </c>
      <c r="B11" s="24">
        <v>61.19</v>
      </c>
      <c r="C11" s="24">
        <v>61.28</v>
      </c>
      <c r="D11" s="24">
        <v>61.81</v>
      </c>
      <c r="E11" s="24">
        <f>SUM(B11:D11)</f>
        <v>184.28</v>
      </c>
      <c r="F11" s="24">
        <f>AVERAGE(B11:D11)</f>
        <v>61.426666666666669</v>
      </c>
      <c r="O11" s="4" t="s">
        <v>76</v>
      </c>
      <c r="P11" s="4">
        <f>P6*P7</f>
        <v>16</v>
      </c>
      <c r="Q11" s="24">
        <f>P18</f>
        <v>1.1670444444316672</v>
      </c>
      <c r="R11" s="24">
        <f t="shared" si="1"/>
        <v>7.2940277776979201E-2</v>
      </c>
      <c r="S11" s="81"/>
      <c r="T11" s="81"/>
      <c r="U11" s="81"/>
      <c r="V11" s="81"/>
    </row>
    <row r="12" spans="1:22" x14ac:dyDescent="0.25">
      <c r="A12" s="4" t="s">
        <v>23</v>
      </c>
      <c r="B12" s="24">
        <v>61.24</v>
      </c>
      <c r="C12" s="24">
        <v>61.55</v>
      </c>
      <c r="D12" s="24">
        <v>61.7</v>
      </c>
      <c r="E12" s="24">
        <f>SUM(B12:D12)</f>
        <v>184.49</v>
      </c>
      <c r="F12" s="24">
        <f>AVERAGE(B12:D12)</f>
        <v>61.49666666666667</v>
      </c>
      <c r="J12" s="117"/>
      <c r="L12" s="118"/>
      <c r="M12" s="117"/>
      <c r="O12" s="6" t="s">
        <v>7</v>
      </c>
      <c r="P12" s="4">
        <f>P6+P7+P11</f>
        <v>26</v>
      </c>
      <c r="Q12" s="24">
        <f>P15</f>
        <v>13.698266666688141</v>
      </c>
      <c r="R12" s="80"/>
      <c r="S12" s="81"/>
      <c r="T12" s="81"/>
      <c r="U12" s="81"/>
      <c r="V12" s="81"/>
    </row>
    <row r="13" spans="1:22" x14ac:dyDescent="0.25">
      <c r="A13" s="4" t="s">
        <v>26</v>
      </c>
      <c r="B13" s="24">
        <v>61.1</v>
      </c>
      <c r="C13" s="24">
        <v>61.33</v>
      </c>
      <c r="D13" s="24">
        <v>61.61</v>
      </c>
      <c r="E13" s="24">
        <f>SUM(B13:D13)</f>
        <v>184.04000000000002</v>
      </c>
      <c r="F13" s="24">
        <f>AVERAGE(B13:D13)</f>
        <v>61.346666666666671</v>
      </c>
      <c r="J13" s="119"/>
      <c r="M13" s="117"/>
    </row>
    <row r="14" spans="1:22" x14ac:dyDescent="0.25">
      <c r="A14" s="4" t="s">
        <v>29</v>
      </c>
      <c r="B14" s="24">
        <v>61.43</v>
      </c>
      <c r="C14" s="24">
        <v>61.37</v>
      </c>
      <c r="D14" s="24">
        <v>61.23</v>
      </c>
      <c r="E14" s="24">
        <f t="shared" si="4"/>
        <v>184.03</v>
      </c>
      <c r="F14" s="24">
        <f t="shared" si="5"/>
        <v>61.343333333333334</v>
      </c>
      <c r="J14" s="32"/>
      <c r="M14" s="32"/>
      <c r="O14" s="7" t="s">
        <v>59</v>
      </c>
      <c r="P14" s="28">
        <f>((E15^2)/(T14*T15))</f>
        <v>101130.55203333331</v>
      </c>
      <c r="S14" s="7" t="s">
        <v>64</v>
      </c>
      <c r="T14">
        <v>9</v>
      </c>
    </row>
    <row r="15" spans="1:22" x14ac:dyDescent="0.25">
      <c r="A15" s="6" t="s">
        <v>7</v>
      </c>
      <c r="B15" s="24">
        <f>SUM(B6:B14)</f>
        <v>549.52</v>
      </c>
      <c r="C15" s="24">
        <f t="shared" ref="C15:E15" si="7">SUM(C6:C14)</f>
        <v>551.13</v>
      </c>
      <c r="D15" s="24">
        <f t="shared" si="7"/>
        <v>551.78</v>
      </c>
      <c r="E15" s="40">
        <f t="shared" si="7"/>
        <v>1652.4299999999998</v>
      </c>
      <c r="F15" s="80"/>
      <c r="J15" s="32"/>
      <c r="M15" s="32"/>
      <c r="O15" s="7" t="s">
        <v>60</v>
      </c>
      <c r="P15" s="28">
        <f>(((B6^2)+(C6^2)+(D6^2)+(B9^2)+(C9^2)+(D9^2)+(B12^2)+(C12^2)+(D12^2)+(B7^2)+(C7^2)+(D7^2)+(B10^2)+(C10^2)+(D10^2)+(B13^2)+(C13^2)+(D13^2)+(B8^2)+(C8^2)+(D8^2)+(B11^2)+(C11^2)+(D11^2)+(B14^2)+(C14^2)+(D14^2))-P14)</f>
        <v>13.698266666688141</v>
      </c>
      <c r="S15" s="7" t="s">
        <v>65</v>
      </c>
      <c r="T15">
        <v>3</v>
      </c>
    </row>
    <row r="16" spans="1:22" x14ac:dyDescent="0.25">
      <c r="J16" s="32"/>
      <c r="M16" s="32"/>
      <c r="O16" s="7" t="s">
        <v>61</v>
      </c>
      <c r="P16" s="28">
        <f>(((B15^2)+(C15^2)+(D15^2))/T14)-P14</f>
        <v>0.30082222222699784</v>
      </c>
      <c r="S16" s="7" t="s">
        <v>77</v>
      </c>
      <c r="T16" s="28">
        <f>(((L6^2)+(L7^2)+(L8^2))/T14)-P14</f>
        <v>2.7364666666835546</v>
      </c>
    </row>
    <row r="17" spans="1:22" x14ac:dyDescent="0.25">
      <c r="A17" s="7" t="s">
        <v>92</v>
      </c>
      <c r="B17" s="7"/>
      <c r="J17" s="32"/>
      <c r="M17" s="32"/>
      <c r="O17" s="7" t="s">
        <v>62</v>
      </c>
      <c r="P17" s="28">
        <f>(((E6^2)+(E9^2)+(E12^2)+(E7^2)+(E10^2)+(E13^2)+(E8^2)+(E11^2)+(E14^2))/T15)-P14</f>
        <v>12.230400000029476</v>
      </c>
      <c r="S17" s="7" t="s">
        <v>78</v>
      </c>
      <c r="T17" s="28">
        <f>(((I9^2)+(J9^2)+(K9^2))/T14)-P14</f>
        <v>0.71735555559280328</v>
      </c>
    </row>
    <row r="18" spans="1:22" x14ac:dyDescent="0.25">
      <c r="A18" s="53" t="s">
        <v>141</v>
      </c>
      <c r="B18" s="51"/>
      <c r="C18" s="52"/>
      <c r="J18" s="32"/>
      <c r="M18" s="32"/>
      <c r="O18" s="7" t="s">
        <v>63</v>
      </c>
      <c r="P18" s="28">
        <f>P15-P16-P17</f>
        <v>1.1670444444316672</v>
      </c>
      <c r="S18" s="7" t="s">
        <v>79</v>
      </c>
      <c r="T18" s="28">
        <f>P17-T16-T17</f>
        <v>8.7765777777531184</v>
      </c>
    </row>
    <row r="19" spans="1:22" x14ac:dyDescent="0.25">
      <c r="A19" s="32" t="s">
        <v>144</v>
      </c>
      <c r="B19" s="28">
        <f>SQRT(R11/3)</f>
        <v>0.15592763041122548</v>
      </c>
      <c r="J19" s="28"/>
      <c r="M19" s="32"/>
    </row>
    <row r="20" spans="1:22" x14ac:dyDescent="0.25">
      <c r="A20" s="45" t="s">
        <v>142</v>
      </c>
      <c r="B20" s="28">
        <v>5.03</v>
      </c>
      <c r="J20" s="28"/>
      <c r="Q20" s="48"/>
      <c r="R20" s="48"/>
      <c r="S20" s="48"/>
      <c r="T20" s="48"/>
      <c r="U20" s="48"/>
      <c r="V20" s="48"/>
    </row>
    <row r="21" spans="1:22" x14ac:dyDescent="0.25">
      <c r="A21" s="45" t="s">
        <v>143</v>
      </c>
      <c r="B21" s="28">
        <f>B19*B20</f>
        <v>0.78431598096846422</v>
      </c>
      <c r="Q21" s="48"/>
      <c r="R21" s="48"/>
      <c r="S21" s="48"/>
      <c r="T21" s="48"/>
      <c r="U21" s="48"/>
      <c r="V21" s="48"/>
    </row>
    <row r="22" spans="1:22" x14ac:dyDescent="0.25">
      <c r="L22" s="31"/>
      <c r="M22" s="32"/>
      <c r="O22" s="48"/>
      <c r="P22" s="48"/>
      <c r="Q22" s="48"/>
      <c r="R22" s="48"/>
      <c r="S22" s="48"/>
      <c r="T22" s="48"/>
      <c r="U22" s="48"/>
      <c r="V22" s="48"/>
    </row>
    <row r="23" spans="1:22" x14ac:dyDescent="0.25">
      <c r="A23" s="87" t="s">
        <v>15</v>
      </c>
      <c r="B23" s="87" t="s">
        <v>20</v>
      </c>
      <c r="C23" s="87" t="s">
        <v>140</v>
      </c>
      <c r="E23" s="87" t="s">
        <v>15</v>
      </c>
      <c r="F23" s="87" t="s">
        <v>20</v>
      </c>
      <c r="G23" s="101" t="s">
        <v>140</v>
      </c>
      <c r="H23" s="91" t="s">
        <v>170</v>
      </c>
      <c r="L23" s="31"/>
      <c r="M23" s="49"/>
      <c r="O23" s="48"/>
      <c r="P23" s="48"/>
      <c r="Q23" s="48"/>
      <c r="R23" s="48"/>
      <c r="S23" s="48"/>
      <c r="T23" s="48"/>
      <c r="U23" s="48"/>
      <c r="V23" s="48"/>
    </row>
    <row r="24" spans="1:22" x14ac:dyDescent="0.25">
      <c r="A24" s="35" t="s">
        <v>21</v>
      </c>
      <c r="B24" s="24">
        <f t="shared" ref="B24:B32" si="8">F6</f>
        <v>61.68</v>
      </c>
      <c r="C24" s="35" t="s">
        <v>165</v>
      </c>
      <c r="D24" s="95"/>
      <c r="E24" s="35" t="s">
        <v>27</v>
      </c>
      <c r="F24" s="10">
        <v>60.25</v>
      </c>
      <c r="G24" s="35" t="s">
        <v>163</v>
      </c>
      <c r="H24" s="10">
        <f t="shared" ref="H24:H32" si="9">B$21+F24</f>
        <v>61.034315980968465</v>
      </c>
      <c r="L24" s="31"/>
      <c r="M24" s="28"/>
      <c r="O24" s="48"/>
      <c r="P24" s="48"/>
      <c r="Q24" s="48"/>
      <c r="R24" s="48"/>
      <c r="S24" s="48"/>
      <c r="T24" s="48"/>
      <c r="U24" s="48"/>
      <c r="V24" s="48"/>
    </row>
    <row r="25" spans="1:22" x14ac:dyDescent="0.25">
      <c r="A25" s="35" t="s">
        <v>25</v>
      </c>
      <c r="B25" s="24">
        <f t="shared" si="8"/>
        <v>62.436666666666667</v>
      </c>
      <c r="C25" s="35" t="s">
        <v>167</v>
      </c>
      <c r="D25" s="95"/>
      <c r="E25" s="35" t="s">
        <v>22</v>
      </c>
      <c r="F25" s="10">
        <v>60.396666666666668</v>
      </c>
      <c r="G25" s="35" t="s">
        <v>163</v>
      </c>
      <c r="H25" s="10">
        <f t="shared" si="9"/>
        <v>61.180982647635133</v>
      </c>
      <c r="L25" s="31"/>
      <c r="M25" s="28"/>
      <c r="O25" s="48"/>
      <c r="P25" s="48"/>
      <c r="Q25" s="48"/>
      <c r="R25" s="48"/>
      <c r="S25" s="48"/>
      <c r="T25" s="48"/>
      <c r="U25" s="48"/>
      <c r="V25" s="48"/>
    </row>
    <row r="26" spans="1:22" x14ac:dyDescent="0.25">
      <c r="A26" s="35" t="s">
        <v>27</v>
      </c>
      <c r="B26" s="24">
        <f t="shared" si="8"/>
        <v>60.25</v>
      </c>
      <c r="C26" s="35" t="s">
        <v>163</v>
      </c>
      <c r="D26" s="95"/>
      <c r="E26" s="35" t="s">
        <v>24</v>
      </c>
      <c r="F26" s="10">
        <v>60.433333333333337</v>
      </c>
      <c r="G26" s="35" t="s">
        <v>163</v>
      </c>
      <c r="H26" s="10">
        <f t="shared" si="9"/>
        <v>61.217649314301802</v>
      </c>
      <c r="L26" s="31"/>
      <c r="M26" s="28"/>
      <c r="O26" s="48"/>
      <c r="P26" s="48"/>
      <c r="Q26" s="48"/>
      <c r="R26" s="48"/>
      <c r="S26" s="48"/>
      <c r="T26" s="48"/>
      <c r="U26" s="48"/>
      <c r="V26" s="48"/>
    </row>
    <row r="27" spans="1:22" x14ac:dyDescent="0.25">
      <c r="A27" s="35" t="s">
        <v>22</v>
      </c>
      <c r="B27" s="24">
        <f t="shared" si="8"/>
        <v>60.396666666666668</v>
      </c>
      <c r="C27" s="35" t="s">
        <v>163</v>
      </c>
      <c r="D27" s="95"/>
      <c r="E27" s="35" t="s">
        <v>29</v>
      </c>
      <c r="F27" s="10">
        <v>61.343333333333334</v>
      </c>
      <c r="G27" s="35" t="s">
        <v>164</v>
      </c>
      <c r="H27" s="10">
        <f t="shared" si="9"/>
        <v>62.127649314301799</v>
      </c>
      <c r="L27" s="31"/>
      <c r="M27" s="28"/>
      <c r="O27" s="48"/>
      <c r="P27" s="48"/>
      <c r="Q27" s="48"/>
      <c r="R27" s="48"/>
      <c r="S27" s="48"/>
      <c r="T27" s="48"/>
      <c r="U27" s="48"/>
      <c r="V27" s="48"/>
    </row>
    <row r="28" spans="1:22" x14ac:dyDescent="0.25">
      <c r="A28" s="35" t="s">
        <v>24</v>
      </c>
      <c r="B28" s="24">
        <f t="shared" si="8"/>
        <v>60.433333333333337</v>
      </c>
      <c r="C28" s="35" t="s">
        <v>163</v>
      </c>
      <c r="D28" s="95"/>
      <c r="E28" s="35" t="s">
        <v>26</v>
      </c>
      <c r="F28" s="10">
        <v>61.346666666666671</v>
      </c>
      <c r="G28" s="35" t="s">
        <v>164</v>
      </c>
      <c r="H28" s="10">
        <f t="shared" si="9"/>
        <v>62.130982647635136</v>
      </c>
      <c r="L28" s="31"/>
      <c r="M28" s="28"/>
      <c r="O28" s="48"/>
      <c r="P28" s="48"/>
      <c r="Q28" s="48"/>
      <c r="R28" s="48"/>
      <c r="S28" s="48"/>
      <c r="T28" s="48"/>
      <c r="U28" s="48"/>
      <c r="V28" s="48"/>
    </row>
    <row r="29" spans="1:22" x14ac:dyDescent="0.25">
      <c r="A29" s="35" t="s">
        <v>28</v>
      </c>
      <c r="B29" s="24">
        <f t="shared" si="8"/>
        <v>61.426666666666669</v>
      </c>
      <c r="C29" s="35" t="s">
        <v>164</v>
      </c>
      <c r="D29" s="95"/>
      <c r="E29" s="35" t="s">
        <v>28</v>
      </c>
      <c r="F29" s="10">
        <v>61.426666666666669</v>
      </c>
      <c r="G29" s="35" t="s">
        <v>164</v>
      </c>
      <c r="H29" s="10">
        <f t="shared" si="9"/>
        <v>62.210982647635134</v>
      </c>
      <c r="K29" s="48"/>
      <c r="L29" s="31"/>
      <c r="M29" s="45"/>
    </row>
    <row r="30" spans="1:22" x14ac:dyDescent="0.25">
      <c r="A30" s="35" t="s">
        <v>23</v>
      </c>
      <c r="B30" s="24">
        <f t="shared" si="8"/>
        <v>61.49666666666667</v>
      </c>
      <c r="C30" s="35" t="s">
        <v>164</v>
      </c>
      <c r="D30" s="95"/>
      <c r="E30" s="35" t="s">
        <v>23</v>
      </c>
      <c r="F30" s="10">
        <v>61.49666666666667</v>
      </c>
      <c r="G30" s="35" t="s">
        <v>164</v>
      </c>
      <c r="H30" s="10">
        <f t="shared" si="9"/>
        <v>62.280982647635135</v>
      </c>
      <c r="K30" s="48"/>
      <c r="L30" s="31"/>
      <c r="M30" s="28"/>
    </row>
    <row r="31" spans="1:22" x14ac:dyDescent="0.25">
      <c r="A31" s="35" t="s">
        <v>26</v>
      </c>
      <c r="B31" s="24">
        <f t="shared" si="8"/>
        <v>61.346666666666671</v>
      </c>
      <c r="C31" s="35" t="s">
        <v>164</v>
      </c>
      <c r="D31" s="95"/>
      <c r="E31" s="35" t="s">
        <v>21</v>
      </c>
      <c r="F31" s="10">
        <v>61.68</v>
      </c>
      <c r="G31" s="35" t="s">
        <v>165</v>
      </c>
      <c r="H31" s="10">
        <f t="shared" si="9"/>
        <v>62.464315980968465</v>
      </c>
      <c r="K31" s="48"/>
      <c r="L31" s="31"/>
      <c r="M31" s="28"/>
    </row>
    <row r="32" spans="1:22" x14ac:dyDescent="0.25">
      <c r="A32" s="35" t="s">
        <v>29</v>
      </c>
      <c r="B32" s="24">
        <f t="shared" si="8"/>
        <v>61.343333333333334</v>
      </c>
      <c r="C32" s="35" t="s">
        <v>164</v>
      </c>
      <c r="D32" s="95"/>
      <c r="E32" s="35" t="s">
        <v>25</v>
      </c>
      <c r="F32" s="10">
        <v>62.436666666666667</v>
      </c>
      <c r="G32" s="35" t="s">
        <v>167</v>
      </c>
      <c r="H32" s="10">
        <f t="shared" si="9"/>
        <v>63.220982647635132</v>
      </c>
      <c r="K32" s="48"/>
      <c r="L32" s="31"/>
      <c r="M32" s="28"/>
    </row>
    <row r="33" spans="11:15" x14ac:dyDescent="0.25">
      <c r="K33" s="48"/>
      <c r="L33" s="31"/>
      <c r="M33" s="28"/>
    </row>
    <row r="34" spans="11:15" x14ac:dyDescent="0.25">
      <c r="K34" s="48"/>
      <c r="L34" s="31"/>
      <c r="M34" s="28"/>
    </row>
    <row r="35" spans="11:15" x14ac:dyDescent="0.25">
      <c r="K35" s="48"/>
      <c r="L35" s="31"/>
      <c r="M35" s="28"/>
    </row>
    <row r="36" spans="11:15" x14ac:dyDescent="0.25">
      <c r="K36" s="48"/>
      <c r="L36" s="31"/>
      <c r="M36" s="28"/>
    </row>
    <row r="37" spans="11:15" x14ac:dyDescent="0.25">
      <c r="K37" s="48"/>
      <c r="L37" s="31"/>
      <c r="M37" s="28"/>
    </row>
    <row r="38" spans="11:15" x14ac:dyDescent="0.25">
      <c r="K38" s="48"/>
      <c r="L38" s="31"/>
      <c r="M38" s="28"/>
    </row>
    <row r="39" spans="11:15" x14ac:dyDescent="0.25">
      <c r="K39" s="48"/>
      <c r="L39" s="31"/>
      <c r="M39" s="28"/>
    </row>
    <row r="40" spans="11:15" x14ac:dyDescent="0.25">
      <c r="K40" s="48"/>
      <c r="L40" s="31"/>
      <c r="M40" s="28"/>
    </row>
    <row r="41" spans="11:15" x14ac:dyDescent="0.25">
      <c r="K41" s="48"/>
      <c r="L41" s="31"/>
      <c r="M41" s="28"/>
    </row>
    <row r="42" spans="11:15" x14ac:dyDescent="0.25">
      <c r="K42" s="48"/>
      <c r="L42" s="31"/>
      <c r="M42" s="28"/>
    </row>
    <row r="43" spans="11:15" x14ac:dyDescent="0.25">
      <c r="K43" s="48"/>
      <c r="L43" s="31"/>
      <c r="M43" s="28"/>
    </row>
    <row r="44" spans="11:15" x14ac:dyDescent="0.25">
      <c r="K44" s="48"/>
      <c r="L44" s="31"/>
      <c r="M44" s="28"/>
    </row>
    <row r="45" spans="11:15" x14ac:dyDescent="0.25">
      <c r="K45" s="48"/>
      <c r="L45" s="31"/>
      <c r="M45" s="28"/>
    </row>
    <row r="46" spans="11:15" x14ac:dyDescent="0.25">
      <c r="K46" s="48"/>
      <c r="L46" s="31"/>
      <c r="M46" s="28"/>
    </row>
    <row r="47" spans="11:15" x14ac:dyDescent="0.25">
      <c r="K47" s="31"/>
    </row>
    <row r="48" spans="11:15" x14ac:dyDescent="0.25">
      <c r="K48" s="31"/>
      <c r="L48" s="28"/>
      <c r="N48" s="116"/>
      <c r="O48" s="131"/>
    </row>
    <row r="49" spans="11:15" x14ac:dyDescent="0.25">
      <c r="K49" s="31"/>
      <c r="L49" s="28"/>
      <c r="N49" s="116"/>
      <c r="O49" s="132"/>
    </row>
    <row r="50" spans="11:15" x14ac:dyDescent="0.25">
      <c r="K50" s="31"/>
      <c r="L50" s="28"/>
      <c r="N50" s="116"/>
      <c r="O50" s="132"/>
    </row>
    <row r="51" spans="11:15" x14ac:dyDescent="0.25">
      <c r="K51" s="31"/>
      <c r="L51" s="28"/>
      <c r="N51" s="116"/>
      <c r="O51" s="131"/>
    </row>
    <row r="52" spans="11:15" x14ac:dyDescent="0.25">
      <c r="K52" s="31"/>
      <c r="L52" s="28"/>
      <c r="N52" s="116"/>
      <c r="O52" s="132"/>
    </row>
    <row r="53" spans="11:15" x14ac:dyDescent="0.25">
      <c r="K53" s="31"/>
      <c r="L53" s="28"/>
      <c r="N53" s="116"/>
      <c r="O53" s="131"/>
    </row>
    <row r="54" spans="11:15" x14ac:dyDescent="0.25">
      <c r="K54" s="31"/>
      <c r="L54" s="28"/>
      <c r="N54" s="116"/>
      <c r="O54" s="131"/>
    </row>
    <row r="55" spans="11:15" x14ac:dyDescent="0.25">
      <c r="K55" s="31"/>
      <c r="L55" s="28"/>
      <c r="N55" s="116"/>
      <c r="O55" s="132"/>
    </row>
    <row r="56" spans="11:15" x14ac:dyDescent="0.25">
      <c r="L56" s="28"/>
      <c r="N56" s="116"/>
      <c r="O56" s="132"/>
    </row>
  </sheetData>
  <sortState ref="E24:H32">
    <sortCondition ref="F39"/>
  </sortState>
  <mergeCells count="15">
    <mergeCell ref="A4:A5"/>
    <mergeCell ref="E4:E5"/>
    <mergeCell ref="F4:F5"/>
    <mergeCell ref="Q4:Q5"/>
    <mergeCell ref="R4:R5"/>
    <mergeCell ref="B4:D4"/>
    <mergeCell ref="H4:H5"/>
    <mergeCell ref="V4:V5"/>
    <mergeCell ref="I4:K4"/>
    <mergeCell ref="L4:L5"/>
    <mergeCell ref="M4:M5"/>
    <mergeCell ref="O4:O5"/>
    <mergeCell ref="P4:P5"/>
    <mergeCell ref="S4:S5"/>
    <mergeCell ref="T4:U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topLeftCell="A25" zoomScale="60" zoomScaleNormal="60" workbookViewId="0">
      <selection activeCell="M5" sqref="M5:W38"/>
    </sheetView>
  </sheetViews>
  <sheetFormatPr defaultRowHeight="15" x14ac:dyDescent="0.25"/>
  <cols>
    <col min="1" max="1" width="10.42578125" customWidth="1"/>
    <col min="2" max="2" width="12.28515625" customWidth="1"/>
    <col min="3" max="3" width="14.85546875" customWidth="1"/>
    <col min="4" max="4" width="16.85546875" customWidth="1"/>
    <col min="5" max="5" width="15" customWidth="1"/>
    <col min="6" max="6" width="14.28515625" customWidth="1"/>
    <col min="7" max="7" width="14.42578125" customWidth="1"/>
    <col min="8" max="8" width="14.85546875" customWidth="1"/>
    <col min="9" max="9" width="19" customWidth="1"/>
    <col min="10" max="10" width="15.28515625" customWidth="1"/>
    <col min="11" max="11" width="17.5703125" customWidth="1"/>
    <col min="14" max="15" width="10.28515625" customWidth="1"/>
    <col min="16" max="16" width="10.140625" customWidth="1"/>
  </cols>
  <sheetData>
    <row r="1" spans="1:23" ht="26.25" x14ac:dyDescent="0.4">
      <c r="G1" s="8"/>
      <c r="J1" s="8" t="s">
        <v>8</v>
      </c>
    </row>
    <row r="4" spans="1:23" x14ac:dyDescent="0.25">
      <c r="A4" s="62" t="s">
        <v>119</v>
      </c>
      <c r="B4" s="62"/>
      <c r="C4" s="62"/>
      <c r="M4" s="69" t="s">
        <v>89</v>
      </c>
      <c r="N4" s="68"/>
      <c r="O4" s="68"/>
      <c r="P4" s="15"/>
      <c r="Q4" s="15"/>
      <c r="R4" s="15"/>
      <c r="S4" s="15"/>
      <c r="T4" s="15"/>
      <c r="U4" s="15"/>
      <c r="V4" s="15"/>
      <c r="W4" s="14"/>
    </row>
    <row r="5" spans="1:23" x14ac:dyDescent="0.25">
      <c r="A5" s="151" t="s">
        <v>12</v>
      </c>
      <c r="B5" s="155" t="s">
        <v>14</v>
      </c>
      <c r="C5" s="155"/>
      <c r="D5" s="155"/>
      <c r="E5" s="155"/>
      <c r="F5" s="155"/>
      <c r="G5" s="155"/>
      <c r="H5" s="155"/>
      <c r="I5" s="155"/>
      <c r="J5" s="155"/>
      <c r="K5" s="135" t="s">
        <v>7</v>
      </c>
      <c r="M5" s="151" t="s">
        <v>12</v>
      </c>
      <c r="N5" s="155" t="s">
        <v>38</v>
      </c>
      <c r="O5" s="155"/>
      <c r="P5" s="155"/>
      <c r="Q5" s="155"/>
      <c r="R5" s="155"/>
      <c r="S5" s="155"/>
      <c r="T5" s="155"/>
      <c r="U5" s="155"/>
      <c r="V5" s="155"/>
      <c r="W5" s="135" t="s">
        <v>7</v>
      </c>
    </row>
    <row r="6" spans="1:23" x14ac:dyDescent="0.25">
      <c r="A6" s="151"/>
      <c r="B6" s="74" t="s">
        <v>0</v>
      </c>
      <c r="C6" s="74" t="s">
        <v>131</v>
      </c>
      <c r="D6" s="74" t="s">
        <v>4</v>
      </c>
      <c r="E6" s="74" t="s">
        <v>1</v>
      </c>
      <c r="F6" s="74" t="s">
        <v>3</v>
      </c>
      <c r="G6" s="74" t="s">
        <v>5</v>
      </c>
      <c r="H6" s="74" t="s">
        <v>2</v>
      </c>
      <c r="I6" s="74" t="s">
        <v>132</v>
      </c>
      <c r="J6" s="74" t="s">
        <v>6</v>
      </c>
      <c r="K6" s="136"/>
      <c r="M6" s="151"/>
      <c r="N6" s="74" t="s">
        <v>39</v>
      </c>
      <c r="O6" s="74" t="s">
        <v>25</v>
      </c>
      <c r="P6" s="74" t="s">
        <v>27</v>
      </c>
      <c r="Q6" s="74" t="s">
        <v>40</v>
      </c>
      <c r="R6" s="74" t="s">
        <v>42</v>
      </c>
      <c r="S6" s="74" t="s">
        <v>43</v>
      </c>
      <c r="T6" s="74" t="s">
        <v>41</v>
      </c>
      <c r="U6" s="74" t="s">
        <v>26</v>
      </c>
      <c r="V6" s="74" t="s">
        <v>29</v>
      </c>
      <c r="W6" s="136"/>
    </row>
    <row r="7" spans="1:23" x14ac:dyDescent="0.25">
      <c r="A7" s="58">
        <v>1</v>
      </c>
      <c r="B7" s="3">
        <v>2</v>
      </c>
      <c r="C7" s="3">
        <v>4</v>
      </c>
      <c r="D7" s="3">
        <v>4</v>
      </c>
      <c r="E7" s="3">
        <v>2</v>
      </c>
      <c r="F7" s="3">
        <v>5</v>
      </c>
      <c r="G7" s="3">
        <v>5</v>
      </c>
      <c r="H7" s="3">
        <v>2</v>
      </c>
      <c r="I7" s="3">
        <v>4</v>
      </c>
      <c r="J7" s="3">
        <v>4</v>
      </c>
      <c r="K7" s="3">
        <f>SUM(B7:J7)</f>
        <v>32</v>
      </c>
      <c r="M7" s="58">
        <v>1</v>
      </c>
      <c r="N7" s="3">
        <f>_xlfn.RANK.AVG(B7,$B7:$J7,1)</f>
        <v>2</v>
      </c>
      <c r="O7" s="3">
        <f>_xlfn.RANK.AVG(C7,$B7:$J7,1)</f>
        <v>5.5</v>
      </c>
      <c r="P7" s="3">
        <f>_xlfn.RANK.AVG(D7,$B7:$J7,1)</f>
        <v>5.5</v>
      </c>
      <c r="Q7" s="3">
        <f>_xlfn.RANK.AVG(E7,$B7:$J7,1)</f>
        <v>2</v>
      </c>
      <c r="R7" s="3">
        <f t="shared" ref="R7:V7" si="0">_xlfn.RANK.AVG(F7,$B7:$J7,1)</f>
        <v>8.5</v>
      </c>
      <c r="S7" s="3">
        <f t="shared" ref="S7:S36" si="1">_xlfn.RANK.AVG(G7,$B7:$J7,1)</f>
        <v>8.5</v>
      </c>
      <c r="T7" s="3">
        <f t="shared" ref="T7:T36" si="2">_xlfn.RANK.AVG(H7,$B7:$J7,1)</f>
        <v>2</v>
      </c>
      <c r="U7" s="3">
        <f t="shared" ref="U7:U36" si="3">_xlfn.RANK.AVG(I7,$B7:$J7,1)</f>
        <v>5.5</v>
      </c>
      <c r="V7" s="3">
        <f t="shared" si="0"/>
        <v>5.5</v>
      </c>
      <c r="W7" s="3">
        <f>SUM(N7:V7)</f>
        <v>45</v>
      </c>
    </row>
    <row r="8" spans="1:23" x14ac:dyDescent="0.25">
      <c r="A8" s="58">
        <v>2</v>
      </c>
      <c r="B8" s="3">
        <v>3</v>
      </c>
      <c r="C8" s="3">
        <v>3</v>
      </c>
      <c r="D8" s="3">
        <v>4</v>
      </c>
      <c r="E8" s="3">
        <v>3</v>
      </c>
      <c r="F8" s="3">
        <v>3</v>
      </c>
      <c r="G8" s="3">
        <v>3</v>
      </c>
      <c r="H8" s="3">
        <v>3</v>
      </c>
      <c r="I8" s="3">
        <v>3</v>
      </c>
      <c r="J8" s="3">
        <v>4</v>
      </c>
      <c r="K8" s="3">
        <f t="shared" ref="K8:K36" si="4">SUM(B8:J8)</f>
        <v>29</v>
      </c>
      <c r="M8" s="58">
        <v>2</v>
      </c>
      <c r="N8" s="3">
        <f t="shared" ref="N8:N36" si="5">_xlfn.RANK.AVG(B8,$B8:$J8,1)</f>
        <v>4</v>
      </c>
      <c r="O8" s="3">
        <f t="shared" ref="O8:O36" si="6">_xlfn.RANK.AVG(C8,$B8:$J8,1)</f>
        <v>4</v>
      </c>
      <c r="P8" s="3">
        <f t="shared" ref="P8:P36" si="7">_xlfn.RANK.AVG(D8,$B8:$J8,1)</f>
        <v>8.5</v>
      </c>
      <c r="Q8" s="3">
        <f t="shared" ref="Q8:Q36" si="8">_xlfn.RANK.AVG(E8,$B8:$J8,1)</f>
        <v>4</v>
      </c>
      <c r="R8" s="3">
        <f t="shared" ref="R8:R36" si="9">_xlfn.RANK.AVG(F8,$B8:$J8,1)</f>
        <v>4</v>
      </c>
      <c r="S8" s="3">
        <f t="shared" si="1"/>
        <v>4</v>
      </c>
      <c r="T8" s="3">
        <f t="shared" si="2"/>
        <v>4</v>
      </c>
      <c r="U8" s="3">
        <f t="shared" si="3"/>
        <v>4</v>
      </c>
      <c r="V8" s="3">
        <f t="shared" ref="V8:V36" si="10">_xlfn.RANK.AVG(J8,$B8:$J8,1)</f>
        <v>8.5</v>
      </c>
      <c r="W8" s="3">
        <f t="shared" ref="W8:W36" si="11">SUM(N8:V8)</f>
        <v>45</v>
      </c>
    </row>
    <row r="9" spans="1:23" x14ac:dyDescent="0.25">
      <c r="A9" s="58">
        <v>3</v>
      </c>
      <c r="B9" s="3">
        <v>4</v>
      </c>
      <c r="C9" s="3">
        <v>4</v>
      </c>
      <c r="D9" s="3">
        <v>4</v>
      </c>
      <c r="E9" s="3">
        <v>4</v>
      </c>
      <c r="F9" s="3">
        <v>3</v>
      </c>
      <c r="G9" s="3">
        <v>4</v>
      </c>
      <c r="H9" s="3">
        <v>4</v>
      </c>
      <c r="I9" s="3">
        <v>4</v>
      </c>
      <c r="J9" s="3">
        <v>4</v>
      </c>
      <c r="K9" s="3">
        <f t="shared" si="4"/>
        <v>35</v>
      </c>
      <c r="M9" s="58">
        <v>3</v>
      </c>
      <c r="N9" s="3">
        <f t="shared" si="5"/>
        <v>5.5</v>
      </c>
      <c r="O9" s="3">
        <f t="shared" si="6"/>
        <v>5.5</v>
      </c>
      <c r="P9" s="3">
        <f t="shared" si="7"/>
        <v>5.5</v>
      </c>
      <c r="Q9" s="3">
        <f t="shared" si="8"/>
        <v>5.5</v>
      </c>
      <c r="R9" s="3">
        <f t="shared" si="9"/>
        <v>1</v>
      </c>
      <c r="S9" s="3">
        <f t="shared" si="1"/>
        <v>5.5</v>
      </c>
      <c r="T9" s="3">
        <f t="shared" si="2"/>
        <v>5.5</v>
      </c>
      <c r="U9" s="3">
        <f t="shared" si="3"/>
        <v>5.5</v>
      </c>
      <c r="V9" s="3">
        <f t="shared" si="10"/>
        <v>5.5</v>
      </c>
      <c r="W9" s="3">
        <f t="shared" si="11"/>
        <v>45</v>
      </c>
    </row>
    <row r="10" spans="1:23" x14ac:dyDescent="0.25">
      <c r="A10" s="58">
        <v>4</v>
      </c>
      <c r="B10" s="3">
        <v>3</v>
      </c>
      <c r="C10" s="3">
        <v>5</v>
      </c>
      <c r="D10" s="3">
        <v>5</v>
      </c>
      <c r="E10" s="3">
        <v>5</v>
      </c>
      <c r="F10" s="3">
        <v>4</v>
      </c>
      <c r="G10" s="3">
        <v>4</v>
      </c>
      <c r="H10" s="3">
        <v>4</v>
      </c>
      <c r="I10" s="3">
        <v>3</v>
      </c>
      <c r="J10" s="3">
        <v>4</v>
      </c>
      <c r="K10" s="3">
        <f t="shared" si="4"/>
        <v>37</v>
      </c>
      <c r="M10" s="58">
        <v>4</v>
      </c>
      <c r="N10" s="3">
        <f t="shared" si="5"/>
        <v>1.5</v>
      </c>
      <c r="O10" s="3">
        <f t="shared" si="6"/>
        <v>8</v>
      </c>
      <c r="P10" s="3">
        <f t="shared" si="7"/>
        <v>8</v>
      </c>
      <c r="Q10" s="3">
        <f t="shared" si="8"/>
        <v>8</v>
      </c>
      <c r="R10" s="3">
        <f t="shared" si="9"/>
        <v>4.5</v>
      </c>
      <c r="S10" s="3">
        <f t="shared" si="1"/>
        <v>4.5</v>
      </c>
      <c r="T10" s="3">
        <f t="shared" si="2"/>
        <v>4.5</v>
      </c>
      <c r="U10" s="3">
        <f t="shared" si="3"/>
        <v>1.5</v>
      </c>
      <c r="V10" s="3">
        <f t="shared" si="10"/>
        <v>4.5</v>
      </c>
      <c r="W10" s="3">
        <f t="shared" si="11"/>
        <v>45</v>
      </c>
    </row>
    <row r="11" spans="1:23" x14ac:dyDescent="0.25">
      <c r="A11" s="58">
        <v>5</v>
      </c>
      <c r="B11" s="3">
        <v>4</v>
      </c>
      <c r="C11" s="3">
        <v>4</v>
      </c>
      <c r="D11" s="3">
        <v>4</v>
      </c>
      <c r="E11" s="3">
        <v>4</v>
      </c>
      <c r="F11" s="3">
        <v>4</v>
      </c>
      <c r="G11" s="3">
        <v>4</v>
      </c>
      <c r="H11" s="3">
        <v>4</v>
      </c>
      <c r="I11" s="3">
        <v>4</v>
      </c>
      <c r="J11" s="3">
        <v>4</v>
      </c>
      <c r="K11" s="3">
        <f t="shared" si="4"/>
        <v>36</v>
      </c>
      <c r="M11" s="58">
        <v>5</v>
      </c>
      <c r="N11" s="3">
        <f t="shared" si="5"/>
        <v>5</v>
      </c>
      <c r="O11" s="3">
        <f t="shared" si="6"/>
        <v>5</v>
      </c>
      <c r="P11" s="3">
        <f t="shared" si="7"/>
        <v>5</v>
      </c>
      <c r="Q11" s="3">
        <f t="shared" si="8"/>
        <v>5</v>
      </c>
      <c r="R11" s="3">
        <f t="shared" si="9"/>
        <v>5</v>
      </c>
      <c r="S11" s="3">
        <f t="shared" si="1"/>
        <v>5</v>
      </c>
      <c r="T11" s="3">
        <f t="shared" si="2"/>
        <v>5</v>
      </c>
      <c r="U11" s="3">
        <f t="shared" si="3"/>
        <v>5</v>
      </c>
      <c r="V11" s="3">
        <f t="shared" si="10"/>
        <v>5</v>
      </c>
      <c r="W11" s="3">
        <f t="shared" si="11"/>
        <v>45</v>
      </c>
    </row>
    <row r="12" spans="1:23" x14ac:dyDescent="0.25">
      <c r="A12" s="58">
        <v>6</v>
      </c>
      <c r="B12" s="3">
        <v>4</v>
      </c>
      <c r="C12" s="3">
        <v>4</v>
      </c>
      <c r="D12" s="3">
        <v>4</v>
      </c>
      <c r="E12" s="3">
        <v>4</v>
      </c>
      <c r="F12" s="3">
        <v>4</v>
      </c>
      <c r="G12" s="3">
        <v>4</v>
      </c>
      <c r="H12" s="3">
        <v>4</v>
      </c>
      <c r="I12" s="3">
        <v>4</v>
      </c>
      <c r="J12" s="3">
        <v>4</v>
      </c>
      <c r="K12" s="3">
        <f t="shared" si="4"/>
        <v>36</v>
      </c>
      <c r="M12" s="58">
        <v>6</v>
      </c>
      <c r="N12" s="3">
        <f t="shared" si="5"/>
        <v>5</v>
      </c>
      <c r="O12" s="3">
        <f t="shared" si="6"/>
        <v>5</v>
      </c>
      <c r="P12" s="3">
        <f t="shared" si="7"/>
        <v>5</v>
      </c>
      <c r="Q12" s="3">
        <f t="shared" si="8"/>
        <v>5</v>
      </c>
      <c r="R12" s="3">
        <f t="shared" si="9"/>
        <v>5</v>
      </c>
      <c r="S12" s="3">
        <f t="shared" si="1"/>
        <v>5</v>
      </c>
      <c r="T12" s="3">
        <f t="shared" si="2"/>
        <v>5</v>
      </c>
      <c r="U12" s="3">
        <f t="shared" si="3"/>
        <v>5</v>
      </c>
      <c r="V12" s="3">
        <f t="shared" si="10"/>
        <v>5</v>
      </c>
      <c r="W12" s="3">
        <f t="shared" si="11"/>
        <v>45</v>
      </c>
    </row>
    <row r="13" spans="1:23" x14ac:dyDescent="0.25">
      <c r="A13" s="58">
        <v>7</v>
      </c>
      <c r="B13" s="3">
        <v>4</v>
      </c>
      <c r="C13" s="3">
        <v>4</v>
      </c>
      <c r="D13" s="3">
        <v>4</v>
      </c>
      <c r="E13" s="3">
        <v>4</v>
      </c>
      <c r="F13" s="3">
        <v>4</v>
      </c>
      <c r="G13" s="3">
        <v>4</v>
      </c>
      <c r="H13" s="3">
        <v>4</v>
      </c>
      <c r="I13" s="3">
        <v>4</v>
      </c>
      <c r="J13" s="3">
        <v>4</v>
      </c>
      <c r="K13" s="3">
        <f t="shared" si="4"/>
        <v>36</v>
      </c>
      <c r="M13" s="58">
        <v>7</v>
      </c>
      <c r="N13" s="3">
        <f t="shared" si="5"/>
        <v>5</v>
      </c>
      <c r="O13" s="3">
        <f t="shared" si="6"/>
        <v>5</v>
      </c>
      <c r="P13" s="3">
        <f t="shared" si="7"/>
        <v>5</v>
      </c>
      <c r="Q13" s="3">
        <f t="shared" si="8"/>
        <v>5</v>
      </c>
      <c r="R13" s="3">
        <f t="shared" si="9"/>
        <v>5</v>
      </c>
      <c r="S13" s="3">
        <f t="shared" si="1"/>
        <v>5</v>
      </c>
      <c r="T13" s="3">
        <f t="shared" si="2"/>
        <v>5</v>
      </c>
      <c r="U13" s="3">
        <f t="shared" si="3"/>
        <v>5</v>
      </c>
      <c r="V13" s="3">
        <f t="shared" si="10"/>
        <v>5</v>
      </c>
      <c r="W13" s="3">
        <f t="shared" si="11"/>
        <v>45</v>
      </c>
    </row>
    <row r="14" spans="1:23" x14ac:dyDescent="0.25">
      <c r="A14" s="58">
        <v>8</v>
      </c>
      <c r="B14" s="3">
        <v>2</v>
      </c>
      <c r="C14" s="3">
        <v>4</v>
      </c>
      <c r="D14" s="3">
        <v>5</v>
      </c>
      <c r="E14" s="3">
        <v>5</v>
      </c>
      <c r="F14" s="3">
        <v>2</v>
      </c>
      <c r="G14" s="3">
        <v>2</v>
      </c>
      <c r="H14" s="3">
        <v>2</v>
      </c>
      <c r="I14" s="3">
        <v>4</v>
      </c>
      <c r="J14" s="3">
        <v>2</v>
      </c>
      <c r="K14" s="3">
        <f t="shared" si="4"/>
        <v>28</v>
      </c>
      <c r="M14" s="58">
        <v>8</v>
      </c>
      <c r="N14" s="3">
        <f t="shared" si="5"/>
        <v>3</v>
      </c>
      <c r="O14" s="3">
        <f t="shared" si="6"/>
        <v>6.5</v>
      </c>
      <c r="P14" s="3">
        <f t="shared" si="7"/>
        <v>8.5</v>
      </c>
      <c r="Q14" s="3">
        <f t="shared" si="8"/>
        <v>8.5</v>
      </c>
      <c r="R14" s="3">
        <f t="shared" si="9"/>
        <v>3</v>
      </c>
      <c r="S14" s="3">
        <f t="shared" si="1"/>
        <v>3</v>
      </c>
      <c r="T14" s="3">
        <f t="shared" si="2"/>
        <v>3</v>
      </c>
      <c r="U14" s="3">
        <f t="shared" si="3"/>
        <v>6.5</v>
      </c>
      <c r="V14" s="3">
        <f t="shared" si="10"/>
        <v>3</v>
      </c>
      <c r="W14" s="3">
        <f t="shared" si="11"/>
        <v>45</v>
      </c>
    </row>
    <row r="15" spans="1:23" x14ac:dyDescent="0.25">
      <c r="A15" s="58">
        <v>9</v>
      </c>
      <c r="B15" s="3">
        <v>4</v>
      </c>
      <c r="C15" s="3">
        <v>4</v>
      </c>
      <c r="D15" s="3">
        <v>4</v>
      </c>
      <c r="E15" s="3">
        <v>3</v>
      </c>
      <c r="F15" s="3">
        <v>4</v>
      </c>
      <c r="G15" s="3">
        <v>4</v>
      </c>
      <c r="H15" s="3">
        <v>4</v>
      </c>
      <c r="I15" s="3">
        <v>4</v>
      </c>
      <c r="J15" s="3">
        <v>4</v>
      </c>
      <c r="K15" s="3">
        <f t="shared" si="4"/>
        <v>35</v>
      </c>
      <c r="M15" s="58">
        <v>9</v>
      </c>
      <c r="N15" s="3">
        <f t="shared" si="5"/>
        <v>5.5</v>
      </c>
      <c r="O15" s="3">
        <f t="shared" si="6"/>
        <v>5.5</v>
      </c>
      <c r="P15" s="3">
        <f t="shared" si="7"/>
        <v>5.5</v>
      </c>
      <c r="Q15" s="3">
        <f t="shared" si="8"/>
        <v>1</v>
      </c>
      <c r="R15" s="3">
        <f t="shared" si="9"/>
        <v>5.5</v>
      </c>
      <c r="S15" s="3">
        <f t="shared" si="1"/>
        <v>5.5</v>
      </c>
      <c r="T15" s="3">
        <f t="shared" si="2"/>
        <v>5.5</v>
      </c>
      <c r="U15" s="3">
        <f t="shared" si="3"/>
        <v>5.5</v>
      </c>
      <c r="V15" s="3">
        <f t="shared" si="10"/>
        <v>5.5</v>
      </c>
      <c r="W15" s="3">
        <f t="shared" si="11"/>
        <v>45</v>
      </c>
    </row>
    <row r="16" spans="1:23" x14ac:dyDescent="0.25">
      <c r="A16" s="58">
        <v>10</v>
      </c>
      <c r="B16" s="3">
        <v>5</v>
      </c>
      <c r="C16" s="3">
        <v>5</v>
      </c>
      <c r="D16" s="3">
        <v>5</v>
      </c>
      <c r="E16" s="3">
        <v>4</v>
      </c>
      <c r="F16" s="3">
        <v>5</v>
      </c>
      <c r="G16" s="3">
        <v>5</v>
      </c>
      <c r="H16" s="3">
        <v>5</v>
      </c>
      <c r="I16" s="3">
        <v>4</v>
      </c>
      <c r="J16" s="3">
        <v>5</v>
      </c>
      <c r="K16" s="3">
        <f t="shared" si="4"/>
        <v>43</v>
      </c>
      <c r="M16" s="58">
        <v>10</v>
      </c>
      <c r="N16" s="3">
        <f t="shared" si="5"/>
        <v>6</v>
      </c>
      <c r="O16" s="3">
        <f t="shared" si="6"/>
        <v>6</v>
      </c>
      <c r="P16" s="3">
        <f t="shared" si="7"/>
        <v>6</v>
      </c>
      <c r="Q16" s="3">
        <f t="shared" si="8"/>
        <v>1.5</v>
      </c>
      <c r="R16" s="3">
        <f t="shared" si="9"/>
        <v>6</v>
      </c>
      <c r="S16" s="3">
        <f t="shared" si="1"/>
        <v>6</v>
      </c>
      <c r="T16" s="3">
        <f t="shared" si="2"/>
        <v>6</v>
      </c>
      <c r="U16" s="3">
        <f t="shared" si="3"/>
        <v>1.5</v>
      </c>
      <c r="V16" s="3">
        <f t="shared" si="10"/>
        <v>6</v>
      </c>
      <c r="W16" s="3">
        <f t="shared" si="11"/>
        <v>45</v>
      </c>
    </row>
    <row r="17" spans="1:23" x14ac:dyDescent="0.25">
      <c r="A17" s="58">
        <v>11</v>
      </c>
      <c r="B17" s="3">
        <v>4</v>
      </c>
      <c r="C17" s="3">
        <v>4</v>
      </c>
      <c r="D17" s="3">
        <v>4</v>
      </c>
      <c r="E17" s="3">
        <v>4</v>
      </c>
      <c r="F17" s="3">
        <v>4</v>
      </c>
      <c r="G17" s="3">
        <v>5</v>
      </c>
      <c r="H17" s="3">
        <v>4</v>
      </c>
      <c r="I17" s="3">
        <v>4</v>
      </c>
      <c r="J17" s="3">
        <v>5</v>
      </c>
      <c r="K17" s="3">
        <f t="shared" si="4"/>
        <v>38</v>
      </c>
      <c r="M17" s="58">
        <v>11</v>
      </c>
      <c r="N17" s="3">
        <f t="shared" si="5"/>
        <v>4</v>
      </c>
      <c r="O17" s="3">
        <f t="shared" si="6"/>
        <v>4</v>
      </c>
      <c r="P17" s="3">
        <f t="shared" si="7"/>
        <v>4</v>
      </c>
      <c r="Q17" s="3">
        <f t="shared" si="8"/>
        <v>4</v>
      </c>
      <c r="R17" s="3">
        <f t="shared" si="9"/>
        <v>4</v>
      </c>
      <c r="S17" s="3">
        <f t="shared" si="1"/>
        <v>8.5</v>
      </c>
      <c r="T17" s="3">
        <f t="shared" si="2"/>
        <v>4</v>
      </c>
      <c r="U17" s="3">
        <f t="shared" si="3"/>
        <v>4</v>
      </c>
      <c r="V17" s="3">
        <f t="shared" si="10"/>
        <v>8.5</v>
      </c>
      <c r="W17" s="3">
        <f t="shared" si="11"/>
        <v>45</v>
      </c>
    </row>
    <row r="18" spans="1:23" x14ac:dyDescent="0.25">
      <c r="A18" s="58">
        <v>12</v>
      </c>
      <c r="B18" s="3">
        <v>4</v>
      </c>
      <c r="C18" s="3">
        <v>4</v>
      </c>
      <c r="D18" s="3">
        <v>4</v>
      </c>
      <c r="E18" s="3">
        <v>4</v>
      </c>
      <c r="F18" s="3">
        <v>4</v>
      </c>
      <c r="G18" s="3">
        <v>4</v>
      </c>
      <c r="H18" s="3">
        <v>4</v>
      </c>
      <c r="I18" s="3">
        <v>4</v>
      </c>
      <c r="J18" s="3">
        <v>3</v>
      </c>
      <c r="K18" s="3">
        <f t="shared" si="4"/>
        <v>35</v>
      </c>
      <c r="M18" s="58">
        <v>12</v>
      </c>
      <c r="N18" s="3">
        <f t="shared" si="5"/>
        <v>5.5</v>
      </c>
      <c r="O18" s="3">
        <f t="shared" si="6"/>
        <v>5.5</v>
      </c>
      <c r="P18" s="3">
        <f t="shared" si="7"/>
        <v>5.5</v>
      </c>
      <c r="Q18" s="3">
        <f t="shared" si="8"/>
        <v>5.5</v>
      </c>
      <c r="R18" s="3">
        <f t="shared" si="9"/>
        <v>5.5</v>
      </c>
      <c r="S18" s="3">
        <f t="shared" si="1"/>
        <v>5.5</v>
      </c>
      <c r="T18" s="3">
        <f t="shared" si="2"/>
        <v>5.5</v>
      </c>
      <c r="U18" s="3">
        <f t="shared" si="3"/>
        <v>5.5</v>
      </c>
      <c r="V18" s="3">
        <f t="shared" si="10"/>
        <v>1</v>
      </c>
      <c r="W18" s="3">
        <f t="shared" si="11"/>
        <v>45</v>
      </c>
    </row>
    <row r="19" spans="1:23" x14ac:dyDescent="0.25">
      <c r="A19" s="58">
        <v>13</v>
      </c>
      <c r="B19" s="3">
        <v>2</v>
      </c>
      <c r="C19" s="3">
        <v>2</v>
      </c>
      <c r="D19" s="3">
        <v>2</v>
      </c>
      <c r="E19" s="3">
        <v>4</v>
      </c>
      <c r="F19" s="3">
        <v>2</v>
      </c>
      <c r="G19" s="3">
        <v>2</v>
      </c>
      <c r="H19" s="3">
        <v>2</v>
      </c>
      <c r="I19" s="3">
        <v>2</v>
      </c>
      <c r="J19" s="3">
        <v>4</v>
      </c>
      <c r="K19" s="3">
        <f t="shared" si="4"/>
        <v>22</v>
      </c>
      <c r="M19" s="58">
        <v>13</v>
      </c>
      <c r="N19" s="3">
        <f t="shared" si="5"/>
        <v>4</v>
      </c>
      <c r="O19" s="3">
        <f t="shared" si="6"/>
        <v>4</v>
      </c>
      <c r="P19" s="3">
        <f t="shared" si="7"/>
        <v>4</v>
      </c>
      <c r="Q19" s="3">
        <f t="shared" si="8"/>
        <v>8.5</v>
      </c>
      <c r="R19" s="3">
        <f t="shared" si="9"/>
        <v>4</v>
      </c>
      <c r="S19" s="3">
        <f t="shared" si="1"/>
        <v>4</v>
      </c>
      <c r="T19" s="3">
        <f t="shared" si="2"/>
        <v>4</v>
      </c>
      <c r="U19" s="3">
        <f t="shared" si="3"/>
        <v>4</v>
      </c>
      <c r="V19" s="3">
        <f t="shared" si="10"/>
        <v>8.5</v>
      </c>
      <c r="W19" s="3">
        <f t="shared" si="11"/>
        <v>45</v>
      </c>
    </row>
    <row r="20" spans="1:23" x14ac:dyDescent="0.25">
      <c r="A20" s="58">
        <v>14</v>
      </c>
      <c r="B20" s="3">
        <v>4</v>
      </c>
      <c r="C20" s="3">
        <v>4</v>
      </c>
      <c r="D20" s="3">
        <v>3</v>
      </c>
      <c r="E20" s="3">
        <v>3</v>
      </c>
      <c r="F20" s="3">
        <v>3</v>
      </c>
      <c r="G20" s="3">
        <v>3</v>
      </c>
      <c r="H20" s="3">
        <v>4</v>
      </c>
      <c r="I20" s="3">
        <v>3</v>
      </c>
      <c r="J20" s="3">
        <v>3</v>
      </c>
      <c r="K20" s="3">
        <f t="shared" si="4"/>
        <v>30</v>
      </c>
      <c r="M20" s="58">
        <v>14</v>
      </c>
      <c r="N20" s="3">
        <f t="shared" si="5"/>
        <v>8</v>
      </c>
      <c r="O20" s="3">
        <f t="shared" si="6"/>
        <v>8</v>
      </c>
      <c r="P20" s="3">
        <f t="shared" si="7"/>
        <v>3.5</v>
      </c>
      <c r="Q20" s="3">
        <f t="shared" si="8"/>
        <v>3.5</v>
      </c>
      <c r="R20" s="3">
        <f t="shared" si="9"/>
        <v>3.5</v>
      </c>
      <c r="S20" s="3">
        <f t="shared" si="1"/>
        <v>3.5</v>
      </c>
      <c r="T20" s="3">
        <f t="shared" si="2"/>
        <v>8</v>
      </c>
      <c r="U20" s="3">
        <f t="shared" si="3"/>
        <v>3.5</v>
      </c>
      <c r="V20" s="3">
        <f t="shared" si="10"/>
        <v>3.5</v>
      </c>
      <c r="W20" s="3">
        <f t="shared" si="11"/>
        <v>45</v>
      </c>
    </row>
    <row r="21" spans="1:23" x14ac:dyDescent="0.25">
      <c r="A21" s="58">
        <v>15</v>
      </c>
      <c r="B21" s="3">
        <v>4</v>
      </c>
      <c r="C21" s="3">
        <v>3</v>
      </c>
      <c r="D21" s="3">
        <v>4</v>
      </c>
      <c r="E21" s="3">
        <v>4</v>
      </c>
      <c r="F21" s="3">
        <v>4</v>
      </c>
      <c r="G21" s="3">
        <v>4</v>
      </c>
      <c r="H21" s="3">
        <v>4</v>
      </c>
      <c r="I21" s="3">
        <v>4</v>
      </c>
      <c r="J21" s="3">
        <v>4</v>
      </c>
      <c r="K21" s="3">
        <f t="shared" si="4"/>
        <v>35</v>
      </c>
      <c r="M21" s="58">
        <v>15</v>
      </c>
      <c r="N21" s="3">
        <f t="shared" si="5"/>
        <v>5.5</v>
      </c>
      <c r="O21" s="3">
        <f t="shared" si="6"/>
        <v>1</v>
      </c>
      <c r="P21" s="3">
        <f t="shared" si="7"/>
        <v>5.5</v>
      </c>
      <c r="Q21" s="3">
        <f t="shared" si="8"/>
        <v>5.5</v>
      </c>
      <c r="R21" s="3">
        <f t="shared" si="9"/>
        <v>5.5</v>
      </c>
      <c r="S21" s="3">
        <f t="shared" si="1"/>
        <v>5.5</v>
      </c>
      <c r="T21" s="3">
        <f t="shared" si="2"/>
        <v>5.5</v>
      </c>
      <c r="U21" s="3">
        <f t="shared" si="3"/>
        <v>5.5</v>
      </c>
      <c r="V21" s="3">
        <f t="shared" si="10"/>
        <v>5.5</v>
      </c>
      <c r="W21" s="3">
        <f t="shared" si="11"/>
        <v>45</v>
      </c>
    </row>
    <row r="22" spans="1:23" x14ac:dyDescent="0.25">
      <c r="A22" s="58">
        <v>16</v>
      </c>
      <c r="B22" s="3">
        <v>4</v>
      </c>
      <c r="C22" s="3">
        <v>3</v>
      </c>
      <c r="D22" s="3">
        <v>4</v>
      </c>
      <c r="E22" s="3">
        <v>4</v>
      </c>
      <c r="F22" s="3">
        <v>5</v>
      </c>
      <c r="G22" s="3">
        <v>3</v>
      </c>
      <c r="H22" s="3">
        <v>4</v>
      </c>
      <c r="I22" s="3">
        <v>4</v>
      </c>
      <c r="J22" s="3">
        <v>4</v>
      </c>
      <c r="K22" s="3">
        <f t="shared" si="4"/>
        <v>35</v>
      </c>
      <c r="M22" s="58">
        <v>16</v>
      </c>
      <c r="N22" s="3">
        <f t="shared" si="5"/>
        <v>5.5</v>
      </c>
      <c r="O22" s="3">
        <f t="shared" si="6"/>
        <v>1.5</v>
      </c>
      <c r="P22" s="3">
        <f t="shared" si="7"/>
        <v>5.5</v>
      </c>
      <c r="Q22" s="3">
        <f t="shared" si="8"/>
        <v>5.5</v>
      </c>
      <c r="R22" s="3">
        <f t="shared" si="9"/>
        <v>9</v>
      </c>
      <c r="S22" s="3">
        <f t="shared" si="1"/>
        <v>1.5</v>
      </c>
      <c r="T22" s="3">
        <f t="shared" si="2"/>
        <v>5.5</v>
      </c>
      <c r="U22" s="3">
        <f t="shared" si="3"/>
        <v>5.5</v>
      </c>
      <c r="V22" s="3">
        <f t="shared" si="10"/>
        <v>5.5</v>
      </c>
      <c r="W22" s="3">
        <f t="shared" si="11"/>
        <v>45</v>
      </c>
    </row>
    <row r="23" spans="1:23" x14ac:dyDescent="0.25">
      <c r="A23" s="58">
        <v>17</v>
      </c>
      <c r="B23" s="3">
        <v>4</v>
      </c>
      <c r="C23" s="3">
        <v>3</v>
      </c>
      <c r="D23" s="3">
        <v>3</v>
      </c>
      <c r="E23" s="3">
        <v>3</v>
      </c>
      <c r="F23" s="3">
        <v>4</v>
      </c>
      <c r="G23" s="3">
        <v>4</v>
      </c>
      <c r="H23" s="3">
        <v>3</v>
      </c>
      <c r="I23" s="3">
        <v>5</v>
      </c>
      <c r="J23" s="3">
        <v>5</v>
      </c>
      <c r="K23" s="3">
        <f t="shared" si="4"/>
        <v>34</v>
      </c>
      <c r="M23" s="58">
        <v>17</v>
      </c>
      <c r="N23" s="3">
        <f t="shared" si="5"/>
        <v>6</v>
      </c>
      <c r="O23" s="3">
        <f t="shared" si="6"/>
        <v>2.5</v>
      </c>
      <c r="P23" s="3">
        <f t="shared" si="7"/>
        <v>2.5</v>
      </c>
      <c r="Q23" s="3">
        <f t="shared" si="8"/>
        <v>2.5</v>
      </c>
      <c r="R23" s="3">
        <f t="shared" si="9"/>
        <v>6</v>
      </c>
      <c r="S23" s="3">
        <f t="shared" si="1"/>
        <v>6</v>
      </c>
      <c r="T23" s="3">
        <f t="shared" si="2"/>
        <v>2.5</v>
      </c>
      <c r="U23" s="3">
        <f t="shared" si="3"/>
        <v>8.5</v>
      </c>
      <c r="V23" s="3">
        <f t="shared" si="10"/>
        <v>8.5</v>
      </c>
      <c r="W23" s="3">
        <f t="shared" si="11"/>
        <v>45</v>
      </c>
    </row>
    <row r="24" spans="1:23" x14ac:dyDescent="0.25">
      <c r="A24" s="58">
        <v>18</v>
      </c>
      <c r="B24" s="3">
        <v>2</v>
      </c>
      <c r="C24" s="3">
        <v>4</v>
      </c>
      <c r="D24" s="3">
        <v>4</v>
      </c>
      <c r="E24" s="3">
        <v>3</v>
      </c>
      <c r="F24" s="3">
        <v>4</v>
      </c>
      <c r="G24" s="3">
        <v>3</v>
      </c>
      <c r="H24" s="3">
        <v>3</v>
      </c>
      <c r="I24" s="3">
        <v>2</v>
      </c>
      <c r="J24" s="3">
        <v>2</v>
      </c>
      <c r="K24" s="3">
        <f t="shared" si="4"/>
        <v>27</v>
      </c>
      <c r="M24" s="58">
        <v>18</v>
      </c>
      <c r="N24" s="3">
        <f t="shared" si="5"/>
        <v>2</v>
      </c>
      <c r="O24" s="3">
        <f t="shared" si="6"/>
        <v>8</v>
      </c>
      <c r="P24" s="3">
        <f t="shared" si="7"/>
        <v>8</v>
      </c>
      <c r="Q24" s="3">
        <f t="shared" si="8"/>
        <v>5</v>
      </c>
      <c r="R24" s="3">
        <f t="shared" si="9"/>
        <v>8</v>
      </c>
      <c r="S24" s="3">
        <f t="shared" si="1"/>
        <v>5</v>
      </c>
      <c r="T24" s="3">
        <f t="shared" si="2"/>
        <v>5</v>
      </c>
      <c r="U24" s="3">
        <f t="shared" si="3"/>
        <v>2</v>
      </c>
      <c r="V24" s="3">
        <f t="shared" si="10"/>
        <v>2</v>
      </c>
      <c r="W24" s="3">
        <f t="shared" si="11"/>
        <v>45</v>
      </c>
    </row>
    <row r="25" spans="1:23" x14ac:dyDescent="0.25">
      <c r="A25" s="58">
        <v>19</v>
      </c>
      <c r="B25" s="3">
        <v>3</v>
      </c>
      <c r="C25" s="3">
        <v>4</v>
      </c>
      <c r="D25" s="3">
        <v>3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4</v>
      </c>
      <c r="K25" s="3">
        <f t="shared" si="4"/>
        <v>29</v>
      </c>
      <c r="M25" s="58">
        <v>19</v>
      </c>
      <c r="N25" s="3">
        <f t="shared" si="5"/>
        <v>4</v>
      </c>
      <c r="O25" s="3">
        <f t="shared" si="6"/>
        <v>8.5</v>
      </c>
      <c r="P25" s="3">
        <f t="shared" si="7"/>
        <v>4</v>
      </c>
      <c r="Q25" s="3">
        <f t="shared" si="8"/>
        <v>4</v>
      </c>
      <c r="R25" s="3">
        <f t="shared" si="9"/>
        <v>4</v>
      </c>
      <c r="S25" s="3">
        <f t="shared" si="1"/>
        <v>4</v>
      </c>
      <c r="T25" s="3">
        <f t="shared" si="2"/>
        <v>4</v>
      </c>
      <c r="U25" s="3">
        <f t="shared" si="3"/>
        <v>4</v>
      </c>
      <c r="V25" s="3">
        <f t="shared" si="10"/>
        <v>8.5</v>
      </c>
      <c r="W25" s="3">
        <f t="shared" si="11"/>
        <v>45</v>
      </c>
    </row>
    <row r="26" spans="1:23" x14ac:dyDescent="0.25">
      <c r="A26" s="58">
        <v>20</v>
      </c>
      <c r="B26" s="3">
        <v>3</v>
      </c>
      <c r="C26" s="3">
        <v>3</v>
      </c>
      <c r="D26" s="3">
        <v>4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f t="shared" si="4"/>
        <v>28</v>
      </c>
      <c r="M26" s="58">
        <v>20</v>
      </c>
      <c r="N26" s="3">
        <f t="shared" si="5"/>
        <v>4.5</v>
      </c>
      <c r="O26" s="3">
        <f t="shared" si="6"/>
        <v>4.5</v>
      </c>
      <c r="P26" s="3">
        <f t="shared" si="7"/>
        <v>9</v>
      </c>
      <c r="Q26" s="3">
        <f t="shared" si="8"/>
        <v>4.5</v>
      </c>
      <c r="R26" s="3">
        <f t="shared" si="9"/>
        <v>4.5</v>
      </c>
      <c r="S26" s="3">
        <f t="shared" si="1"/>
        <v>4.5</v>
      </c>
      <c r="T26" s="3">
        <f t="shared" si="2"/>
        <v>4.5</v>
      </c>
      <c r="U26" s="3">
        <f t="shared" si="3"/>
        <v>4.5</v>
      </c>
      <c r="V26" s="3">
        <f t="shared" si="10"/>
        <v>4.5</v>
      </c>
      <c r="W26" s="3">
        <f t="shared" si="11"/>
        <v>45</v>
      </c>
    </row>
    <row r="27" spans="1:23" x14ac:dyDescent="0.25">
      <c r="A27" s="58">
        <v>21</v>
      </c>
      <c r="B27" s="3">
        <v>3</v>
      </c>
      <c r="C27" s="3">
        <v>3</v>
      </c>
      <c r="D27" s="3">
        <v>3</v>
      </c>
      <c r="E27" s="3">
        <v>3</v>
      </c>
      <c r="F27" s="3">
        <v>3</v>
      </c>
      <c r="G27" s="3">
        <v>3</v>
      </c>
      <c r="H27" s="3">
        <v>3</v>
      </c>
      <c r="I27" s="3">
        <v>3</v>
      </c>
      <c r="J27" s="3">
        <v>4</v>
      </c>
      <c r="K27" s="3">
        <f t="shared" si="4"/>
        <v>28</v>
      </c>
      <c r="M27" s="58">
        <v>21</v>
      </c>
      <c r="N27" s="3">
        <f t="shared" si="5"/>
        <v>4.5</v>
      </c>
      <c r="O27" s="3">
        <f t="shared" si="6"/>
        <v>4.5</v>
      </c>
      <c r="P27" s="3">
        <f t="shared" si="7"/>
        <v>4.5</v>
      </c>
      <c r="Q27" s="3">
        <f t="shared" si="8"/>
        <v>4.5</v>
      </c>
      <c r="R27" s="3">
        <f t="shared" si="9"/>
        <v>4.5</v>
      </c>
      <c r="S27" s="3">
        <f t="shared" si="1"/>
        <v>4.5</v>
      </c>
      <c r="T27" s="3">
        <f t="shared" si="2"/>
        <v>4.5</v>
      </c>
      <c r="U27" s="3">
        <f t="shared" si="3"/>
        <v>4.5</v>
      </c>
      <c r="V27" s="3">
        <f t="shared" si="10"/>
        <v>9</v>
      </c>
      <c r="W27" s="3">
        <f t="shared" si="11"/>
        <v>45</v>
      </c>
    </row>
    <row r="28" spans="1:23" x14ac:dyDescent="0.25">
      <c r="A28" s="58">
        <v>22</v>
      </c>
      <c r="B28" s="3">
        <v>3</v>
      </c>
      <c r="C28" s="3">
        <v>4</v>
      </c>
      <c r="D28" s="3">
        <v>5</v>
      </c>
      <c r="E28" s="3">
        <v>3</v>
      </c>
      <c r="F28" s="3">
        <v>3</v>
      </c>
      <c r="G28" s="3">
        <v>3</v>
      </c>
      <c r="H28" s="3">
        <v>3</v>
      </c>
      <c r="I28" s="3">
        <v>3</v>
      </c>
      <c r="J28" s="3">
        <v>3</v>
      </c>
      <c r="K28" s="3">
        <f t="shared" si="4"/>
        <v>30</v>
      </c>
      <c r="M28" s="58">
        <v>22</v>
      </c>
      <c r="N28" s="3">
        <f t="shared" si="5"/>
        <v>4</v>
      </c>
      <c r="O28" s="3">
        <f t="shared" si="6"/>
        <v>8</v>
      </c>
      <c r="P28" s="3">
        <f t="shared" si="7"/>
        <v>9</v>
      </c>
      <c r="Q28" s="3">
        <f t="shared" si="8"/>
        <v>4</v>
      </c>
      <c r="R28" s="3">
        <f t="shared" si="9"/>
        <v>4</v>
      </c>
      <c r="S28" s="3">
        <f t="shared" si="1"/>
        <v>4</v>
      </c>
      <c r="T28" s="3">
        <f t="shared" si="2"/>
        <v>4</v>
      </c>
      <c r="U28" s="3">
        <f t="shared" si="3"/>
        <v>4</v>
      </c>
      <c r="V28" s="3">
        <f t="shared" si="10"/>
        <v>4</v>
      </c>
      <c r="W28" s="3">
        <f t="shared" si="11"/>
        <v>45</v>
      </c>
    </row>
    <row r="29" spans="1:23" x14ac:dyDescent="0.25">
      <c r="A29" s="58">
        <v>23</v>
      </c>
      <c r="B29" s="3">
        <v>3</v>
      </c>
      <c r="C29" s="3">
        <v>3</v>
      </c>
      <c r="D29" s="3">
        <v>4</v>
      </c>
      <c r="E29" s="3">
        <v>3</v>
      </c>
      <c r="F29" s="3">
        <v>3</v>
      </c>
      <c r="G29" s="3">
        <v>4</v>
      </c>
      <c r="H29" s="3">
        <v>3</v>
      </c>
      <c r="I29" s="3">
        <v>4</v>
      </c>
      <c r="J29" s="3">
        <v>4</v>
      </c>
      <c r="K29" s="3">
        <f t="shared" si="4"/>
        <v>31</v>
      </c>
      <c r="M29" s="58">
        <v>23</v>
      </c>
      <c r="N29" s="3">
        <f t="shared" si="5"/>
        <v>3</v>
      </c>
      <c r="O29" s="3">
        <f t="shared" si="6"/>
        <v>3</v>
      </c>
      <c r="P29" s="3">
        <f t="shared" si="7"/>
        <v>7.5</v>
      </c>
      <c r="Q29" s="3">
        <f t="shared" si="8"/>
        <v>3</v>
      </c>
      <c r="R29" s="3">
        <f t="shared" si="9"/>
        <v>3</v>
      </c>
      <c r="S29" s="3">
        <f t="shared" si="1"/>
        <v>7.5</v>
      </c>
      <c r="T29" s="3">
        <f t="shared" si="2"/>
        <v>3</v>
      </c>
      <c r="U29" s="3">
        <f t="shared" si="3"/>
        <v>7.5</v>
      </c>
      <c r="V29" s="3">
        <f t="shared" si="10"/>
        <v>7.5</v>
      </c>
      <c r="W29" s="3">
        <f t="shared" si="11"/>
        <v>45</v>
      </c>
    </row>
    <row r="30" spans="1:23" x14ac:dyDescent="0.25">
      <c r="A30" s="58">
        <v>24</v>
      </c>
      <c r="B30" s="3">
        <v>3</v>
      </c>
      <c r="C30" s="3">
        <v>3</v>
      </c>
      <c r="D30" s="3">
        <v>3</v>
      </c>
      <c r="E30" s="3">
        <v>3</v>
      </c>
      <c r="F30" s="3">
        <v>1</v>
      </c>
      <c r="G30" s="3">
        <v>3</v>
      </c>
      <c r="H30" s="3">
        <v>3</v>
      </c>
      <c r="I30" s="3">
        <v>3</v>
      </c>
      <c r="J30" s="3">
        <v>3</v>
      </c>
      <c r="K30" s="3">
        <f t="shared" si="4"/>
        <v>25</v>
      </c>
      <c r="M30" s="58">
        <v>24</v>
      </c>
      <c r="N30" s="3">
        <f t="shared" si="5"/>
        <v>5.5</v>
      </c>
      <c r="O30" s="3">
        <f t="shared" si="6"/>
        <v>5.5</v>
      </c>
      <c r="P30" s="3">
        <f t="shared" si="7"/>
        <v>5.5</v>
      </c>
      <c r="Q30" s="3">
        <f t="shared" si="8"/>
        <v>5.5</v>
      </c>
      <c r="R30" s="3">
        <f t="shared" si="9"/>
        <v>1</v>
      </c>
      <c r="S30" s="3">
        <f t="shared" si="1"/>
        <v>5.5</v>
      </c>
      <c r="T30" s="3">
        <f t="shared" si="2"/>
        <v>5.5</v>
      </c>
      <c r="U30" s="3">
        <f t="shared" si="3"/>
        <v>5.5</v>
      </c>
      <c r="V30" s="3">
        <f t="shared" si="10"/>
        <v>5.5</v>
      </c>
      <c r="W30" s="3">
        <f t="shared" si="11"/>
        <v>45</v>
      </c>
    </row>
    <row r="31" spans="1:23" x14ac:dyDescent="0.25">
      <c r="A31" s="58">
        <v>25</v>
      </c>
      <c r="B31" s="3">
        <v>4</v>
      </c>
      <c r="C31" s="3">
        <v>4</v>
      </c>
      <c r="D31" s="3">
        <v>4</v>
      </c>
      <c r="E31" s="3">
        <v>4</v>
      </c>
      <c r="F31" s="3">
        <v>4</v>
      </c>
      <c r="G31" s="3">
        <v>4</v>
      </c>
      <c r="H31" s="3">
        <v>4</v>
      </c>
      <c r="I31" s="3">
        <v>4</v>
      </c>
      <c r="J31" s="3">
        <v>4</v>
      </c>
      <c r="K31" s="3">
        <f t="shared" si="4"/>
        <v>36</v>
      </c>
      <c r="M31" s="58">
        <v>25</v>
      </c>
      <c r="N31" s="3">
        <f t="shared" si="5"/>
        <v>5</v>
      </c>
      <c r="O31" s="3">
        <f t="shared" si="6"/>
        <v>5</v>
      </c>
      <c r="P31" s="3">
        <f t="shared" si="7"/>
        <v>5</v>
      </c>
      <c r="Q31" s="3">
        <f t="shared" si="8"/>
        <v>5</v>
      </c>
      <c r="R31" s="3">
        <f t="shared" si="9"/>
        <v>5</v>
      </c>
      <c r="S31" s="3">
        <f t="shared" si="1"/>
        <v>5</v>
      </c>
      <c r="T31" s="3">
        <f t="shared" si="2"/>
        <v>5</v>
      </c>
      <c r="U31" s="3">
        <f t="shared" si="3"/>
        <v>5</v>
      </c>
      <c r="V31" s="3">
        <f t="shared" si="10"/>
        <v>5</v>
      </c>
      <c r="W31" s="3">
        <f t="shared" si="11"/>
        <v>45</v>
      </c>
    </row>
    <row r="32" spans="1:23" x14ac:dyDescent="0.25">
      <c r="A32" s="58">
        <v>26</v>
      </c>
      <c r="B32" s="3">
        <v>4</v>
      </c>
      <c r="C32" s="3">
        <v>4</v>
      </c>
      <c r="D32" s="3">
        <v>4</v>
      </c>
      <c r="E32" s="3">
        <v>3</v>
      </c>
      <c r="F32" s="3">
        <v>3</v>
      </c>
      <c r="G32" s="3">
        <v>4</v>
      </c>
      <c r="H32" s="3">
        <v>3</v>
      </c>
      <c r="I32" s="3">
        <v>4</v>
      </c>
      <c r="J32" s="3">
        <v>4</v>
      </c>
      <c r="K32" s="3">
        <f t="shared" si="4"/>
        <v>33</v>
      </c>
      <c r="M32" s="58">
        <v>26</v>
      </c>
      <c r="N32" s="3">
        <f t="shared" si="5"/>
        <v>6.5</v>
      </c>
      <c r="O32" s="3">
        <f t="shared" si="6"/>
        <v>6.5</v>
      </c>
      <c r="P32" s="3">
        <f t="shared" si="7"/>
        <v>6.5</v>
      </c>
      <c r="Q32" s="3">
        <f t="shared" si="8"/>
        <v>2</v>
      </c>
      <c r="R32" s="3">
        <f t="shared" si="9"/>
        <v>2</v>
      </c>
      <c r="S32" s="3">
        <f t="shared" si="1"/>
        <v>6.5</v>
      </c>
      <c r="T32" s="3">
        <f t="shared" si="2"/>
        <v>2</v>
      </c>
      <c r="U32" s="3">
        <f t="shared" si="3"/>
        <v>6.5</v>
      </c>
      <c r="V32" s="3">
        <f t="shared" si="10"/>
        <v>6.5</v>
      </c>
      <c r="W32" s="3">
        <f t="shared" si="11"/>
        <v>45</v>
      </c>
    </row>
    <row r="33" spans="1:23" x14ac:dyDescent="0.25">
      <c r="A33" s="58">
        <v>27</v>
      </c>
      <c r="B33" s="3">
        <v>3</v>
      </c>
      <c r="C33" s="3">
        <v>5</v>
      </c>
      <c r="D33" s="3">
        <v>3</v>
      </c>
      <c r="E33" s="3">
        <v>3</v>
      </c>
      <c r="F33" s="3">
        <v>2</v>
      </c>
      <c r="G33" s="3">
        <v>3</v>
      </c>
      <c r="H33" s="3">
        <v>3</v>
      </c>
      <c r="I33" s="3">
        <v>3</v>
      </c>
      <c r="J33" s="3">
        <v>2</v>
      </c>
      <c r="K33" s="3">
        <f t="shared" si="4"/>
        <v>27</v>
      </c>
      <c r="M33" s="58">
        <v>27</v>
      </c>
      <c r="N33" s="3">
        <f t="shared" si="5"/>
        <v>5.5</v>
      </c>
      <c r="O33" s="3">
        <f t="shared" si="6"/>
        <v>9</v>
      </c>
      <c r="P33" s="3">
        <f t="shared" si="7"/>
        <v>5.5</v>
      </c>
      <c r="Q33" s="3">
        <f t="shared" si="8"/>
        <v>5.5</v>
      </c>
      <c r="R33" s="3">
        <f t="shared" si="9"/>
        <v>1.5</v>
      </c>
      <c r="S33" s="3">
        <f t="shared" si="1"/>
        <v>5.5</v>
      </c>
      <c r="T33" s="3">
        <f t="shared" si="2"/>
        <v>5.5</v>
      </c>
      <c r="U33" s="3">
        <f t="shared" si="3"/>
        <v>5.5</v>
      </c>
      <c r="V33" s="3">
        <f t="shared" si="10"/>
        <v>1.5</v>
      </c>
      <c r="W33" s="3">
        <f t="shared" si="11"/>
        <v>45</v>
      </c>
    </row>
    <row r="34" spans="1:23" x14ac:dyDescent="0.25">
      <c r="A34" s="58">
        <v>28</v>
      </c>
      <c r="B34" s="3">
        <v>4</v>
      </c>
      <c r="C34" s="3">
        <v>3</v>
      </c>
      <c r="D34" s="3">
        <v>3</v>
      </c>
      <c r="E34" s="3">
        <v>3</v>
      </c>
      <c r="F34" s="3">
        <v>3</v>
      </c>
      <c r="G34" s="3">
        <v>4</v>
      </c>
      <c r="H34" s="3">
        <v>3</v>
      </c>
      <c r="I34" s="3">
        <v>3</v>
      </c>
      <c r="J34" s="3">
        <v>3</v>
      </c>
      <c r="K34" s="3">
        <f t="shared" si="4"/>
        <v>29</v>
      </c>
      <c r="M34" s="58">
        <v>28</v>
      </c>
      <c r="N34" s="3">
        <f t="shared" si="5"/>
        <v>8.5</v>
      </c>
      <c r="O34" s="3">
        <f t="shared" si="6"/>
        <v>4</v>
      </c>
      <c r="P34" s="3">
        <f t="shared" si="7"/>
        <v>4</v>
      </c>
      <c r="Q34" s="3">
        <f t="shared" si="8"/>
        <v>4</v>
      </c>
      <c r="R34" s="3">
        <f t="shared" si="9"/>
        <v>4</v>
      </c>
      <c r="S34" s="3">
        <f t="shared" si="1"/>
        <v>8.5</v>
      </c>
      <c r="T34" s="3">
        <f t="shared" si="2"/>
        <v>4</v>
      </c>
      <c r="U34" s="3">
        <f t="shared" si="3"/>
        <v>4</v>
      </c>
      <c r="V34" s="3">
        <f t="shared" si="10"/>
        <v>4</v>
      </c>
      <c r="W34" s="3">
        <f t="shared" si="11"/>
        <v>45</v>
      </c>
    </row>
    <row r="35" spans="1:23" x14ac:dyDescent="0.25">
      <c r="A35" s="58">
        <v>29</v>
      </c>
      <c r="B35" s="3">
        <v>3</v>
      </c>
      <c r="C35" s="3">
        <v>4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f t="shared" si="4"/>
        <v>28</v>
      </c>
      <c r="M35" s="58">
        <v>29</v>
      </c>
      <c r="N35" s="3">
        <f t="shared" si="5"/>
        <v>4.5</v>
      </c>
      <c r="O35" s="3">
        <f t="shared" si="6"/>
        <v>9</v>
      </c>
      <c r="P35" s="3">
        <f t="shared" si="7"/>
        <v>4.5</v>
      </c>
      <c r="Q35" s="3">
        <f t="shared" si="8"/>
        <v>4.5</v>
      </c>
      <c r="R35" s="3">
        <f t="shared" si="9"/>
        <v>4.5</v>
      </c>
      <c r="S35" s="3">
        <f t="shared" si="1"/>
        <v>4.5</v>
      </c>
      <c r="T35" s="3">
        <f t="shared" si="2"/>
        <v>4.5</v>
      </c>
      <c r="U35" s="3">
        <f t="shared" si="3"/>
        <v>4.5</v>
      </c>
      <c r="V35" s="3">
        <f t="shared" si="10"/>
        <v>4.5</v>
      </c>
      <c r="W35" s="3">
        <f t="shared" si="11"/>
        <v>45</v>
      </c>
    </row>
    <row r="36" spans="1:23" x14ac:dyDescent="0.25">
      <c r="A36" s="58">
        <v>30</v>
      </c>
      <c r="B36" s="3">
        <v>4</v>
      </c>
      <c r="C36" s="3">
        <v>4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3</v>
      </c>
      <c r="K36" s="3">
        <f t="shared" si="4"/>
        <v>35</v>
      </c>
      <c r="M36" s="58">
        <v>30</v>
      </c>
      <c r="N36" s="3">
        <f t="shared" si="5"/>
        <v>5.5</v>
      </c>
      <c r="O36" s="3">
        <f t="shared" si="6"/>
        <v>5.5</v>
      </c>
      <c r="P36" s="3">
        <f t="shared" si="7"/>
        <v>5.5</v>
      </c>
      <c r="Q36" s="3">
        <f t="shared" si="8"/>
        <v>5.5</v>
      </c>
      <c r="R36" s="3">
        <f t="shared" si="9"/>
        <v>5.5</v>
      </c>
      <c r="S36" s="3">
        <f t="shared" si="1"/>
        <v>5.5</v>
      </c>
      <c r="T36" s="3">
        <f t="shared" si="2"/>
        <v>5.5</v>
      </c>
      <c r="U36" s="3">
        <f t="shared" si="3"/>
        <v>5.5</v>
      </c>
      <c r="V36" s="3">
        <f t="shared" si="10"/>
        <v>1</v>
      </c>
      <c r="W36" s="3">
        <f t="shared" si="11"/>
        <v>45</v>
      </c>
    </row>
    <row r="37" spans="1:23" x14ac:dyDescent="0.25">
      <c r="A37" s="5" t="s">
        <v>13</v>
      </c>
      <c r="B37" s="10">
        <f>AVERAGE(B7:B36)</f>
        <v>3.4333333333333331</v>
      </c>
      <c r="C37" s="10">
        <f>AVERAGE(C7:C36)</f>
        <v>3.7333333333333334</v>
      </c>
      <c r="D37" s="10">
        <f>AVERAGE(D7:D36)</f>
        <v>3.8</v>
      </c>
      <c r="E37" s="10">
        <f>AVERAGE(E7:E36)</f>
        <v>3.5</v>
      </c>
      <c r="F37" s="10">
        <f t="shared" ref="F37:J37" si="12">AVERAGE(F7:F36)</f>
        <v>3.4333333333333331</v>
      </c>
      <c r="G37" s="10">
        <f>AVERAGE(G7:G36)</f>
        <v>3.6</v>
      </c>
      <c r="H37" s="10">
        <f>AVERAGE(H7:H36)</f>
        <v>3.4</v>
      </c>
      <c r="I37" s="10">
        <f>AVERAGE(I7:I36)</f>
        <v>3.5333333333333332</v>
      </c>
      <c r="J37" s="10">
        <f t="shared" si="12"/>
        <v>3.6333333333333333</v>
      </c>
      <c r="K37" s="3"/>
      <c r="M37" s="6" t="s">
        <v>44</v>
      </c>
      <c r="N37" s="22">
        <f>SUM(N7:N36)</f>
        <v>144</v>
      </c>
      <c r="O37" s="22">
        <f>SUM(O7:O36)</f>
        <v>163.5</v>
      </c>
      <c r="P37" s="22">
        <f>SUM(P7:P36)</f>
        <v>171.5</v>
      </c>
      <c r="Q37" s="22">
        <f>SUM(Q7:Q36)</f>
        <v>137.5</v>
      </c>
      <c r="R37" s="22">
        <f t="shared" ref="R37:V37" si="13">SUM(R7:R36)</f>
        <v>136.5</v>
      </c>
      <c r="S37" s="22">
        <f>SUM(S7:S36)</f>
        <v>157</v>
      </c>
      <c r="T37" s="22">
        <f>SUM(T7:T36)</f>
        <v>137.5</v>
      </c>
      <c r="U37" s="22">
        <f>SUM(U7:U36)</f>
        <v>144.5</v>
      </c>
      <c r="V37" s="22">
        <f t="shared" si="13"/>
        <v>158</v>
      </c>
      <c r="W37" s="4"/>
    </row>
    <row r="38" spans="1:23" x14ac:dyDescent="0.25">
      <c r="M38" s="17" t="s">
        <v>13</v>
      </c>
      <c r="N38" s="10">
        <f t="shared" ref="N38:V38" si="14">AVERAGE(N7:N36)</f>
        <v>4.8</v>
      </c>
      <c r="O38" s="10">
        <f>AVERAGE(O7:O36)</f>
        <v>5.45</v>
      </c>
      <c r="P38" s="10">
        <f>AVERAGE(P7:P36)</f>
        <v>5.7166666666666668</v>
      </c>
      <c r="Q38" s="10">
        <f>AVERAGE(Q7:Q36)</f>
        <v>4.583333333333333</v>
      </c>
      <c r="R38" s="10">
        <f t="shared" si="14"/>
        <v>4.55</v>
      </c>
      <c r="S38" s="10">
        <f>AVERAGE(S7:S36)</f>
        <v>5.2333333333333334</v>
      </c>
      <c r="T38" s="10">
        <f>AVERAGE(T7:T36)</f>
        <v>4.583333333333333</v>
      </c>
      <c r="U38" s="10">
        <f>AVERAGE(U7:U36)</f>
        <v>4.8166666666666664</v>
      </c>
      <c r="V38" s="10">
        <f t="shared" si="14"/>
        <v>5.2666666666666666</v>
      </c>
      <c r="W38" s="3"/>
    </row>
    <row r="39" spans="1:23" x14ac:dyDescent="0.25">
      <c r="A39" s="7" t="s">
        <v>45</v>
      </c>
      <c r="B39">
        <f>(12/((30*9)*(9+1))*SUMSQ(N37:V37)-3*(30)*(9+1))</f>
        <v>5.8600000000000136</v>
      </c>
    </row>
    <row r="40" spans="1:23" x14ac:dyDescent="0.25">
      <c r="A40" s="7" t="s">
        <v>46</v>
      </c>
      <c r="B40">
        <f>_xlfn.CHISQ.INV.RT(0.05,8)</f>
        <v>15.507313055865453</v>
      </c>
    </row>
    <row r="41" spans="1:23" x14ac:dyDescent="0.25">
      <c r="A41" s="7"/>
    </row>
    <row r="42" spans="1:23" x14ac:dyDescent="0.25">
      <c r="A42" t="s">
        <v>49</v>
      </c>
    </row>
    <row r="44" spans="1:23" x14ac:dyDescent="0.25">
      <c r="A44" s="90" t="s">
        <v>74</v>
      </c>
      <c r="B44" s="90" t="s">
        <v>20</v>
      </c>
      <c r="C44" s="90" t="s">
        <v>90</v>
      </c>
      <c r="D44" s="97" t="s">
        <v>146</v>
      </c>
      <c r="F44" s="91" t="s">
        <v>74</v>
      </c>
      <c r="G44" s="91" t="s">
        <v>145</v>
      </c>
      <c r="H44" s="101" t="s">
        <v>146</v>
      </c>
      <c r="I44" s="91" t="s">
        <v>170</v>
      </c>
    </row>
    <row r="45" spans="1:23" x14ac:dyDescent="0.25">
      <c r="A45" s="37" t="s">
        <v>21</v>
      </c>
      <c r="B45" s="89">
        <f>B37</f>
        <v>3.4333333333333331</v>
      </c>
      <c r="C45" s="89">
        <f>N37</f>
        <v>144</v>
      </c>
      <c r="D45" s="35"/>
      <c r="F45" s="37"/>
      <c r="G45" s="10"/>
      <c r="H45" s="10"/>
      <c r="I45" s="10"/>
    </row>
    <row r="46" spans="1:23" x14ac:dyDescent="0.25">
      <c r="A46" s="37" t="s">
        <v>25</v>
      </c>
      <c r="B46" s="89">
        <f>C37</f>
        <v>3.7333333333333334</v>
      </c>
      <c r="C46" s="89">
        <f>O37</f>
        <v>163.5</v>
      </c>
      <c r="D46" s="35"/>
      <c r="F46" s="37"/>
      <c r="G46" s="10"/>
      <c r="H46" s="10"/>
      <c r="I46" s="10"/>
    </row>
    <row r="47" spans="1:23" x14ac:dyDescent="0.25">
      <c r="A47" s="37" t="s">
        <v>27</v>
      </c>
      <c r="B47" s="89">
        <f>D37</f>
        <v>3.8</v>
      </c>
      <c r="C47" s="89">
        <f>P37</f>
        <v>171.5</v>
      </c>
      <c r="D47" s="35"/>
      <c r="F47" s="37"/>
      <c r="G47" s="10"/>
      <c r="H47" s="10"/>
      <c r="I47" s="10"/>
    </row>
    <row r="48" spans="1:23" x14ac:dyDescent="0.25">
      <c r="A48" s="37" t="s">
        <v>22</v>
      </c>
      <c r="B48" s="89">
        <f>E37</f>
        <v>3.5</v>
      </c>
      <c r="C48" s="89">
        <f>Q37</f>
        <v>137.5</v>
      </c>
      <c r="D48" s="35"/>
      <c r="F48" s="37"/>
      <c r="G48" s="10"/>
      <c r="H48" s="10"/>
      <c r="I48" s="10"/>
    </row>
    <row r="49" spans="1:9" x14ac:dyDescent="0.25">
      <c r="A49" s="37" t="s">
        <v>24</v>
      </c>
      <c r="B49" s="89">
        <f>F37</f>
        <v>3.4333333333333331</v>
      </c>
      <c r="C49" s="89">
        <f>R37</f>
        <v>136.5</v>
      </c>
      <c r="D49" s="35"/>
      <c r="F49" s="37"/>
      <c r="G49" s="10"/>
      <c r="H49" s="10"/>
      <c r="I49" s="10"/>
    </row>
    <row r="50" spans="1:9" x14ac:dyDescent="0.25">
      <c r="A50" s="38" t="s">
        <v>28</v>
      </c>
      <c r="B50" s="89">
        <f>G37</f>
        <v>3.6</v>
      </c>
      <c r="C50" s="89">
        <f>S37</f>
        <v>157</v>
      </c>
      <c r="D50" s="35"/>
      <c r="F50" s="38"/>
      <c r="G50" s="10"/>
      <c r="H50" s="10"/>
      <c r="I50" s="10"/>
    </row>
    <row r="51" spans="1:9" x14ac:dyDescent="0.25">
      <c r="A51" s="37" t="s">
        <v>23</v>
      </c>
      <c r="B51" s="89">
        <f>H37</f>
        <v>3.4</v>
      </c>
      <c r="C51" s="89">
        <f>T37</f>
        <v>137.5</v>
      </c>
      <c r="D51" s="35"/>
      <c r="F51" s="37"/>
      <c r="G51" s="10"/>
      <c r="H51" s="10"/>
      <c r="I51" s="10"/>
    </row>
    <row r="52" spans="1:9" x14ac:dyDescent="0.25">
      <c r="A52" s="37" t="s">
        <v>26</v>
      </c>
      <c r="B52" s="89">
        <f>I37</f>
        <v>3.5333333333333332</v>
      </c>
      <c r="C52" s="89">
        <f>U37</f>
        <v>144.5</v>
      </c>
      <c r="D52" s="35"/>
      <c r="F52" s="37"/>
      <c r="G52" s="10"/>
      <c r="H52" s="10"/>
      <c r="I52" s="10"/>
    </row>
    <row r="53" spans="1:9" x14ac:dyDescent="0.25">
      <c r="A53" s="98" t="s">
        <v>29</v>
      </c>
      <c r="B53" s="89">
        <f>J37</f>
        <v>3.6333333333333333</v>
      </c>
      <c r="C53" s="89">
        <f>V37</f>
        <v>158</v>
      </c>
      <c r="D53" s="35"/>
      <c r="F53" s="96"/>
      <c r="G53" s="10"/>
      <c r="H53" s="10"/>
      <c r="I53" s="10"/>
    </row>
    <row r="54" spans="1:9" x14ac:dyDescent="0.25">
      <c r="A54" s="90" t="s">
        <v>91</v>
      </c>
      <c r="B54" s="152" t="s">
        <v>169</v>
      </c>
      <c r="C54" s="153"/>
      <c r="D54" s="154"/>
      <c r="E54" s="28"/>
      <c r="F54" s="33" t="s">
        <v>171</v>
      </c>
      <c r="G54" s="148">
        <f>1.645*SQRT((30*9*(9+1)/6))</f>
        <v>34.895719651556121</v>
      </c>
      <c r="H54" s="148"/>
      <c r="I54" s="148"/>
    </row>
    <row r="55" spans="1:9" x14ac:dyDescent="0.25">
      <c r="F55" s="28"/>
      <c r="G55" s="28"/>
      <c r="H55" s="28"/>
    </row>
    <row r="56" spans="1:9" x14ac:dyDescent="0.25">
      <c r="F56" s="28"/>
      <c r="G56" s="28"/>
      <c r="H56" s="28"/>
    </row>
    <row r="57" spans="1:9" x14ac:dyDescent="0.25">
      <c r="F57" s="28"/>
      <c r="G57" s="28"/>
      <c r="H57" s="28"/>
    </row>
    <row r="58" spans="1:9" x14ac:dyDescent="0.25">
      <c r="F58" s="28"/>
      <c r="G58" s="28"/>
      <c r="H58" s="28"/>
    </row>
    <row r="59" spans="1:9" x14ac:dyDescent="0.25">
      <c r="F59" s="28"/>
      <c r="G59" s="28"/>
      <c r="H59" s="28"/>
    </row>
    <row r="60" spans="1:9" x14ac:dyDescent="0.25">
      <c r="F60" s="28"/>
      <c r="G60" s="28"/>
      <c r="H60" s="28"/>
    </row>
    <row r="61" spans="1:9" x14ac:dyDescent="0.25">
      <c r="F61" s="28"/>
      <c r="G61" s="28"/>
      <c r="H61" s="28"/>
    </row>
    <row r="62" spans="1:9" x14ac:dyDescent="0.25">
      <c r="F62" s="28"/>
      <c r="G62" s="28"/>
      <c r="H62" s="28"/>
    </row>
    <row r="63" spans="1:9" x14ac:dyDescent="0.25">
      <c r="F63" s="28"/>
      <c r="G63" s="28"/>
      <c r="H63" s="28"/>
    </row>
  </sheetData>
  <sortState ref="A45:D53">
    <sortCondition ref="A45"/>
  </sortState>
  <mergeCells count="8">
    <mergeCell ref="B54:D54"/>
    <mergeCell ref="M5:M6"/>
    <mergeCell ref="N5:V5"/>
    <mergeCell ref="W5:W6"/>
    <mergeCell ref="A5:A6"/>
    <mergeCell ref="B5:J5"/>
    <mergeCell ref="K5:K6"/>
    <mergeCell ref="G54:I5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="70" zoomScaleNormal="70" workbookViewId="0">
      <selection activeCell="M5" sqref="M5:W38"/>
    </sheetView>
  </sheetViews>
  <sheetFormatPr defaultRowHeight="15" x14ac:dyDescent="0.25"/>
  <cols>
    <col min="1" max="1" width="10" customWidth="1"/>
    <col min="2" max="2" width="10.5703125" customWidth="1"/>
    <col min="3" max="3" width="13.42578125" customWidth="1"/>
    <col min="4" max="4" width="10.85546875" customWidth="1"/>
    <col min="5" max="5" width="10.42578125" customWidth="1"/>
    <col min="6" max="6" width="10.5703125" customWidth="1"/>
    <col min="7" max="7" width="14.7109375" customWidth="1"/>
    <col min="8" max="8" width="10.42578125" customWidth="1"/>
    <col min="9" max="9" width="22.85546875" customWidth="1"/>
    <col min="10" max="10" width="15.5703125" customWidth="1"/>
    <col min="11" max="11" width="16.7109375" customWidth="1"/>
  </cols>
  <sheetData>
    <row r="1" spans="1:23" ht="26.25" x14ac:dyDescent="0.4">
      <c r="G1" s="8"/>
      <c r="J1" s="8" t="s">
        <v>10</v>
      </c>
    </row>
    <row r="4" spans="1:23" x14ac:dyDescent="0.25">
      <c r="A4" s="62" t="s">
        <v>121</v>
      </c>
      <c r="B4" s="62"/>
      <c r="C4" s="62"/>
      <c r="M4" s="66" t="s">
        <v>89</v>
      </c>
      <c r="N4" s="66"/>
      <c r="O4" s="66"/>
    </row>
    <row r="5" spans="1:23" x14ac:dyDescent="0.25">
      <c r="A5" s="151" t="s">
        <v>12</v>
      </c>
      <c r="B5" s="155" t="s">
        <v>14</v>
      </c>
      <c r="C5" s="155"/>
      <c r="D5" s="155"/>
      <c r="E5" s="155"/>
      <c r="F5" s="155"/>
      <c r="G5" s="155"/>
      <c r="H5" s="155"/>
      <c r="I5" s="155"/>
      <c r="J5" s="155"/>
      <c r="K5" s="135" t="s">
        <v>7</v>
      </c>
      <c r="M5" s="151" t="s">
        <v>12</v>
      </c>
      <c r="N5" s="155" t="s">
        <v>15</v>
      </c>
      <c r="O5" s="155"/>
      <c r="P5" s="155"/>
      <c r="Q5" s="155"/>
      <c r="R5" s="155"/>
      <c r="S5" s="155"/>
      <c r="T5" s="155"/>
      <c r="U5" s="155"/>
      <c r="V5" s="155"/>
      <c r="W5" s="135" t="s">
        <v>7</v>
      </c>
    </row>
    <row r="6" spans="1:23" x14ac:dyDescent="0.25">
      <c r="A6" s="151"/>
      <c r="B6" s="74" t="s">
        <v>0</v>
      </c>
      <c r="C6" s="74" t="s">
        <v>131</v>
      </c>
      <c r="D6" s="74" t="s">
        <v>4</v>
      </c>
      <c r="E6" s="74" t="s">
        <v>1</v>
      </c>
      <c r="F6" s="74" t="s">
        <v>3</v>
      </c>
      <c r="G6" s="74" t="s">
        <v>5</v>
      </c>
      <c r="H6" s="74" t="s">
        <v>2</v>
      </c>
      <c r="I6" s="74" t="s">
        <v>132</v>
      </c>
      <c r="J6" s="74" t="s">
        <v>6</v>
      </c>
      <c r="K6" s="136"/>
      <c r="M6" s="151"/>
      <c r="N6" s="74" t="s">
        <v>39</v>
      </c>
      <c r="O6" s="74" t="s">
        <v>25</v>
      </c>
      <c r="P6" s="74" t="s">
        <v>27</v>
      </c>
      <c r="Q6" s="74" t="s">
        <v>40</v>
      </c>
      <c r="R6" s="74" t="s">
        <v>42</v>
      </c>
      <c r="S6" s="74" t="s">
        <v>43</v>
      </c>
      <c r="T6" s="74" t="s">
        <v>41</v>
      </c>
      <c r="U6" s="74" t="s">
        <v>26</v>
      </c>
      <c r="V6" s="74" t="s">
        <v>29</v>
      </c>
      <c r="W6" s="136"/>
    </row>
    <row r="7" spans="1:23" x14ac:dyDescent="0.25">
      <c r="A7" s="58">
        <v>1</v>
      </c>
      <c r="B7" s="11">
        <v>4</v>
      </c>
      <c r="C7" s="11">
        <v>4</v>
      </c>
      <c r="D7" s="11">
        <v>2</v>
      </c>
      <c r="E7" s="11">
        <v>4</v>
      </c>
      <c r="F7" s="11">
        <v>5</v>
      </c>
      <c r="G7" s="11">
        <v>4</v>
      </c>
      <c r="H7" s="11">
        <v>4</v>
      </c>
      <c r="I7" s="11">
        <v>5</v>
      </c>
      <c r="J7" s="11">
        <v>4</v>
      </c>
      <c r="K7" s="11">
        <f>SUM(B7:J7)</f>
        <v>36</v>
      </c>
      <c r="M7" s="58">
        <v>1</v>
      </c>
      <c r="N7" s="11">
        <f>_xlfn.RANK.AVG(B7,$B7:$J7,1)</f>
        <v>4.5</v>
      </c>
      <c r="O7" s="11">
        <f>_xlfn.RANK.AVG(C7,$B7:$J7,1)</f>
        <v>4.5</v>
      </c>
      <c r="P7" s="11">
        <f>_xlfn.RANK.AVG(D7,$B7:$J7,1)</f>
        <v>1</v>
      </c>
      <c r="Q7" s="11">
        <f>_xlfn.RANK.AVG(E7,$B7:$J7,1)</f>
        <v>4.5</v>
      </c>
      <c r="R7" s="11">
        <f t="shared" ref="R7:V7" si="0">_xlfn.RANK.AVG(F7,$B7:$J7,1)</f>
        <v>8.5</v>
      </c>
      <c r="S7" s="11">
        <f t="shared" ref="S7:S36" si="1">_xlfn.RANK.AVG(G7,$B7:$J7,1)</f>
        <v>4.5</v>
      </c>
      <c r="T7" s="11">
        <f t="shared" ref="T7:T36" si="2">_xlfn.RANK.AVG(H7,$B7:$J7,1)</f>
        <v>4.5</v>
      </c>
      <c r="U7" s="11">
        <f t="shared" ref="U7:U36" si="3">_xlfn.RANK.AVG(I7,$B7:$J7,1)</f>
        <v>8.5</v>
      </c>
      <c r="V7" s="11">
        <f t="shared" si="0"/>
        <v>4.5</v>
      </c>
      <c r="W7" s="11">
        <f>SUM(N7:V7)</f>
        <v>45</v>
      </c>
    </row>
    <row r="8" spans="1:23" x14ac:dyDescent="0.25">
      <c r="A8" s="58">
        <v>2</v>
      </c>
      <c r="B8" s="11">
        <v>3</v>
      </c>
      <c r="C8" s="11">
        <v>3</v>
      </c>
      <c r="D8" s="11">
        <v>4</v>
      </c>
      <c r="E8" s="11">
        <v>2</v>
      </c>
      <c r="F8" s="11">
        <v>3</v>
      </c>
      <c r="G8" s="11">
        <v>3</v>
      </c>
      <c r="H8" s="11">
        <v>3</v>
      </c>
      <c r="I8" s="11">
        <v>3</v>
      </c>
      <c r="J8" s="11">
        <v>2</v>
      </c>
      <c r="K8" s="11">
        <f t="shared" ref="K8:K36" si="4">SUM(B8:J8)</f>
        <v>26</v>
      </c>
      <c r="M8" s="58">
        <v>2</v>
      </c>
      <c r="N8" s="11">
        <f t="shared" ref="N8:N36" si="5">_xlfn.RANK.AVG(B8,$B8:$J8,1)</f>
        <v>5.5</v>
      </c>
      <c r="O8" s="11">
        <f t="shared" ref="O8:O36" si="6">_xlfn.RANK.AVG(C8,$B8:$J8,1)</f>
        <v>5.5</v>
      </c>
      <c r="P8" s="11">
        <f t="shared" ref="P8:P36" si="7">_xlfn.RANK.AVG(D8,$B8:$J8,1)</f>
        <v>9</v>
      </c>
      <c r="Q8" s="11">
        <f t="shared" ref="Q8:Q36" si="8">_xlfn.RANK.AVG(E8,$B8:$J8,1)</f>
        <v>1.5</v>
      </c>
      <c r="R8" s="11">
        <f t="shared" ref="R8:R36" si="9">_xlfn.RANK.AVG(F8,$B8:$J8,1)</f>
        <v>5.5</v>
      </c>
      <c r="S8" s="11">
        <f t="shared" si="1"/>
        <v>5.5</v>
      </c>
      <c r="T8" s="11">
        <f t="shared" si="2"/>
        <v>5.5</v>
      </c>
      <c r="U8" s="11">
        <f t="shared" si="3"/>
        <v>5.5</v>
      </c>
      <c r="V8" s="11">
        <f t="shared" ref="V8:V36" si="10">_xlfn.RANK.AVG(J8,$B8:$J8,1)</f>
        <v>1.5</v>
      </c>
      <c r="W8" s="11">
        <f t="shared" ref="W8:W36" si="11">SUM(N8:V8)</f>
        <v>45</v>
      </c>
    </row>
    <row r="9" spans="1:23" x14ac:dyDescent="0.25">
      <c r="A9" s="58">
        <v>3</v>
      </c>
      <c r="B9" s="11">
        <v>4</v>
      </c>
      <c r="C9" s="11">
        <v>4</v>
      </c>
      <c r="D9" s="11">
        <v>3</v>
      </c>
      <c r="E9" s="11">
        <v>3</v>
      </c>
      <c r="F9" s="11">
        <v>1</v>
      </c>
      <c r="G9" s="11">
        <v>1</v>
      </c>
      <c r="H9" s="11">
        <v>1</v>
      </c>
      <c r="I9" s="11">
        <v>3</v>
      </c>
      <c r="J9" s="11">
        <v>1</v>
      </c>
      <c r="K9" s="11">
        <f t="shared" si="4"/>
        <v>21</v>
      </c>
      <c r="M9" s="58">
        <v>3</v>
      </c>
      <c r="N9" s="11">
        <f t="shared" si="5"/>
        <v>8.5</v>
      </c>
      <c r="O9" s="11">
        <f t="shared" si="6"/>
        <v>8.5</v>
      </c>
      <c r="P9" s="11">
        <f t="shared" si="7"/>
        <v>6</v>
      </c>
      <c r="Q9" s="11">
        <f t="shared" si="8"/>
        <v>6</v>
      </c>
      <c r="R9" s="11">
        <f t="shared" si="9"/>
        <v>2.5</v>
      </c>
      <c r="S9" s="11">
        <f t="shared" si="1"/>
        <v>2.5</v>
      </c>
      <c r="T9" s="11">
        <f t="shared" si="2"/>
        <v>2.5</v>
      </c>
      <c r="U9" s="11">
        <f t="shared" si="3"/>
        <v>6</v>
      </c>
      <c r="V9" s="11">
        <f t="shared" si="10"/>
        <v>2.5</v>
      </c>
      <c r="W9" s="11">
        <f t="shared" si="11"/>
        <v>45</v>
      </c>
    </row>
    <row r="10" spans="1:23" x14ac:dyDescent="0.25">
      <c r="A10" s="58">
        <v>4</v>
      </c>
      <c r="B10" s="11">
        <v>3</v>
      </c>
      <c r="C10" s="11">
        <v>3</v>
      </c>
      <c r="D10" s="11">
        <v>4</v>
      </c>
      <c r="E10" s="11">
        <v>5</v>
      </c>
      <c r="F10" s="11">
        <v>3</v>
      </c>
      <c r="G10" s="11">
        <v>5</v>
      </c>
      <c r="H10" s="11">
        <v>4</v>
      </c>
      <c r="I10" s="11">
        <v>4</v>
      </c>
      <c r="J10" s="11">
        <v>4</v>
      </c>
      <c r="K10" s="11">
        <f t="shared" si="4"/>
        <v>35</v>
      </c>
      <c r="M10" s="58">
        <v>4</v>
      </c>
      <c r="N10" s="11">
        <f t="shared" si="5"/>
        <v>2</v>
      </c>
      <c r="O10" s="11">
        <f t="shared" si="6"/>
        <v>2</v>
      </c>
      <c r="P10" s="11">
        <f t="shared" si="7"/>
        <v>5.5</v>
      </c>
      <c r="Q10" s="11">
        <f t="shared" si="8"/>
        <v>8.5</v>
      </c>
      <c r="R10" s="11">
        <f t="shared" si="9"/>
        <v>2</v>
      </c>
      <c r="S10" s="11">
        <f t="shared" si="1"/>
        <v>8.5</v>
      </c>
      <c r="T10" s="11">
        <f t="shared" si="2"/>
        <v>5.5</v>
      </c>
      <c r="U10" s="11">
        <f t="shared" si="3"/>
        <v>5.5</v>
      </c>
      <c r="V10" s="11">
        <f t="shared" si="10"/>
        <v>5.5</v>
      </c>
      <c r="W10" s="11">
        <f t="shared" si="11"/>
        <v>45</v>
      </c>
    </row>
    <row r="11" spans="1:23" x14ac:dyDescent="0.25">
      <c r="A11" s="58">
        <v>5</v>
      </c>
      <c r="B11" s="11">
        <v>4</v>
      </c>
      <c r="C11" s="11">
        <v>2</v>
      </c>
      <c r="D11" s="11">
        <v>5</v>
      </c>
      <c r="E11" s="11">
        <v>2</v>
      </c>
      <c r="F11" s="11">
        <v>2</v>
      </c>
      <c r="G11" s="11">
        <v>4</v>
      </c>
      <c r="H11" s="11">
        <v>4</v>
      </c>
      <c r="I11" s="11">
        <v>4</v>
      </c>
      <c r="J11" s="11">
        <v>2</v>
      </c>
      <c r="K11" s="11">
        <f t="shared" si="4"/>
        <v>29</v>
      </c>
      <c r="M11" s="58">
        <v>5</v>
      </c>
      <c r="N11" s="11">
        <f t="shared" si="5"/>
        <v>6.5</v>
      </c>
      <c r="O11" s="11">
        <f t="shared" si="6"/>
        <v>2.5</v>
      </c>
      <c r="P11" s="11">
        <f t="shared" si="7"/>
        <v>9</v>
      </c>
      <c r="Q11" s="11">
        <f t="shared" si="8"/>
        <v>2.5</v>
      </c>
      <c r="R11" s="11">
        <f t="shared" si="9"/>
        <v>2.5</v>
      </c>
      <c r="S11" s="11">
        <f t="shared" si="1"/>
        <v>6.5</v>
      </c>
      <c r="T11" s="11">
        <f t="shared" si="2"/>
        <v>6.5</v>
      </c>
      <c r="U11" s="11">
        <f t="shared" si="3"/>
        <v>6.5</v>
      </c>
      <c r="V11" s="11">
        <f t="shared" si="10"/>
        <v>2.5</v>
      </c>
      <c r="W11" s="11">
        <f t="shared" si="11"/>
        <v>45</v>
      </c>
    </row>
    <row r="12" spans="1:23" x14ac:dyDescent="0.25">
      <c r="A12" s="58">
        <v>6</v>
      </c>
      <c r="B12" s="11">
        <v>4</v>
      </c>
      <c r="C12" s="11">
        <v>1</v>
      </c>
      <c r="D12" s="11">
        <v>1</v>
      </c>
      <c r="E12" s="11">
        <v>4</v>
      </c>
      <c r="F12" s="11">
        <v>2</v>
      </c>
      <c r="G12" s="11">
        <v>5</v>
      </c>
      <c r="H12" s="11">
        <v>3</v>
      </c>
      <c r="I12" s="11">
        <v>4</v>
      </c>
      <c r="J12" s="11">
        <v>2</v>
      </c>
      <c r="K12" s="11">
        <f t="shared" si="4"/>
        <v>26</v>
      </c>
      <c r="M12" s="58">
        <v>6</v>
      </c>
      <c r="N12" s="11">
        <f t="shared" si="5"/>
        <v>7</v>
      </c>
      <c r="O12" s="11">
        <f t="shared" si="6"/>
        <v>1.5</v>
      </c>
      <c r="P12" s="11">
        <f t="shared" si="7"/>
        <v>1.5</v>
      </c>
      <c r="Q12" s="11">
        <f t="shared" si="8"/>
        <v>7</v>
      </c>
      <c r="R12" s="11">
        <f t="shared" si="9"/>
        <v>3.5</v>
      </c>
      <c r="S12" s="11">
        <f t="shared" si="1"/>
        <v>9</v>
      </c>
      <c r="T12" s="11">
        <f t="shared" si="2"/>
        <v>5</v>
      </c>
      <c r="U12" s="11">
        <f t="shared" si="3"/>
        <v>7</v>
      </c>
      <c r="V12" s="11">
        <f t="shared" si="10"/>
        <v>3.5</v>
      </c>
      <c r="W12" s="11">
        <f t="shared" si="11"/>
        <v>45</v>
      </c>
    </row>
    <row r="13" spans="1:23" x14ac:dyDescent="0.25">
      <c r="A13" s="58">
        <v>7</v>
      </c>
      <c r="B13" s="11">
        <v>4</v>
      </c>
      <c r="C13" s="11">
        <v>4</v>
      </c>
      <c r="D13" s="11">
        <v>2</v>
      </c>
      <c r="E13" s="11">
        <v>2</v>
      </c>
      <c r="F13" s="11">
        <v>2</v>
      </c>
      <c r="G13" s="11">
        <v>2</v>
      </c>
      <c r="H13" s="11">
        <v>4</v>
      </c>
      <c r="I13" s="11">
        <v>4</v>
      </c>
      <c r="J13" s="11">
        <v>4</v>
      </c>
      <c r="K13" s="11">
        <f t="shared" si="4"/>
        <v>28</v>
      </c>
      <c r="M13" s="58">
        <v>7</v>
      </c>
      <c r="N13" s="11">
        <f t="shared" si="5"/>
        <v>7</v>
      </c>
      <c r="O13" s="11">
        <f t="shared" si="6"/>
        <v>7</v>
      </c>
      <c r="P13" s="11">
        <f t="shared" si="7"/>
        <v>2.5</v>
      </c>
      <c r="Q13" s="11">
        <f t="shared" si="8"/>
        <v>2.5</v>
      </c>
      <c r="R13" s="11">
        <f t="shared" si="9"/>
        <v>2.5</v>
      </c>
      <c r="S13" s="11">
        <f t="shared" si="1"/>
        <v>2.5</v>
      </c>
      <c r="T13" s="11">
        <f t="shared" si="2"/>
        <v>7</v>
      </c>
      <c r="U13" s="11">
        <f t="shared" si="3"/>
        <v>7</v>
      </c>
      <c r="V13" s="11">
        <f t="shared" si="10"/>
        <v>7</v>
      </c>
      <c r="W13" s="11">
        <f t="shared" si="11"/>
        <v>45</v>
      </c>
    </row>
    <row r="14" spans="1:23" x14ac:dyDescent="0.25">
      <c r="A14" s="58">
        <v>8</v>
      </c>
      <c r="B14" s="11">
        <v>4</v>
      </c>
      <c r="C14" s="11">
        <v>4</v>
      </c>
      <c r="D14" s="11">
        <v>4</v>
      </c>
      <c r="E14" s="11">
        <v>4</v>
      </c>
      <c r="F14" s="11">
        <v>5</v>
      </c>
      <c r="G14" s="11">
        <v>4</v>
      </c>
      <c r="H14" s="11">
        <v>4</v>
      </c>
      <c r="I14" s="11">
        <v>4</v>
      </c>
      <c r="J14" s="11">
        <v>5</v>
      </c>
      <c r="K14" s="11">
        <f t="shared" si="4"/>
        <v>38</v>
      </c>
      <c r="M14" s="58">
        <v>8</v>
      </c>
      <c r="N14" s="11">
        <f t="shared" si="5"/>
        <v>4</v>
      </c>
      <c r="O14" s="11">
        <f t="shared" si="6"/>
        <v>4</v>
      </c>
      <c r="P14" s="11">
        <f t="shared" si="7"/>
        <v>4</v>
      </c>
      <c r="Q14" s="11">
        <f t="shared" si="8"/>
        <v>4</v>
      </c>
      <c r="R14" s="11">
        <f t="shared" si="9"/>
        <v>8.5</v>
      </c>
      <c r="S14" s="11">
        <f t="shared" si="1"/>
        <v>4</v>
      </c>
      <c r="T14" s="11">
        <f t="shared" si="2"/>
        <v>4</v>
      </c>
      <c r="U14" s="11">
        <f t="shared" si="3"/>
        <v>4</v>
      </c>
      <c r="V14" s="11">
        <f t="shared" si="10"/>
        <v>8.5</v>
      </c>
      <c r="W14" s="11">
        <f t="shared" si="11"/>
        <v>45</v>
      </c>
    </row>
    <row r="15" spans="1:23" x14ac:dyDescent="0.25">
      <c r="A15" s="58">
        <v>9</v>
      </c>
      <c r="B15" s="11">
        <v>4</v>
      </c>
      <c r="C15" s="11">
        <v>3</v>
      </c>
      <c r="D15" s="11">
        <v>2</v>
      </c>
      <c r="E15" s="11">
        <v>4</v>
      </c>
      <c r="F15" s="11">
        <v>3</v>
      </c>
      <c r="G15" s="11">
        <v>4</v>
      </c>
      <c r="H15" s="11">
        <v>3</v>
      </c>
      <c r="I15" s="11">
        <v>4</v>
      </c>
      <c r="J15" s="11">
        <v>5</v>
      </c>
      <c r="K15" s="11">
        <f t="shared" si="4"/>
        <v>32</v>
      </c>
      <c r="M15" s="58">
        <v>9</v>
      </c>
      <c r="N15" s="11">
        <f t="shared" si="5"/>
        <v>6.5</v>
      </c>
      <c r="O15" s="11">
        <f t="shared" si="6"/>
        <v>3</v>
      </c>
      <c r="P15" s="11">
        <f t="shared" si="7"/>
        <v>1</v>
      </c>
      <c r="Q15" s="11">
        <f t="shared" si="8"/>
        <v>6.5</v>
      </c>
      <c r="R15" s="11">
        <f t="shared" si="9"/>
        <v>3</v>
      </c>
      <c r="S15" s="11">
        <f t="shared" si="1"/>
        <v>6.5</v>
      </c>
      <c r="T15" s="11">
        <f t="shared" si="2"/>
        <v>3</v>
      </c>
      <c r="U15" s="11">
        <f t="shared" si="3"/>
        <v>6.5</v>
      </c>
      <c r="V15" s="11">
        <f t="shared" si="10"/>
        <v>9</v>
      </c>
      <c r="W15" s="11">
        <f t="shared" si="11"/>
        <v>45</v>
      </c>
    </row>
    <row r="16" spans="1:23" x14ac:dyDescent="0.25">
      <c r="A16" s="58">
        <v>10</v>
      </c>
      <c r="B16" s="11">
        <v>5</v>
      </c>
      <c r="C16" s="11">
        <v>5</v>
      </c>
      <c r="D16" s="11">
        <v>5</v>
      </c>
      <c r="E16" s="11">
        <v>4</v>
      </c>
      <c r="F16" s="11">
        <v>5</v>
      </c>
      <c r="G16" s="11">
        <v>5</v>
      </c>
      <c r="H16" s="11">
        <v>5</v>
      </c>
      <c r="I16" s="11">
        <v>5</v>
      </c>
      <c r="J16" s="11">
        <v>5</v>
      </c>
      <c r="K16" s="11">
        <f t="shared" si="4"/>
        <v>44</v>
      </c>
      <c r="M16" s="58">
        <v>10</v>
      </c>
      <c r="N16" s="11">
        <f t="shared" si="5"/>
        <v>5.5</v>
      </c>
      <c r="O16" s="11">
        <f t="shared" si="6"/>
        <v>5.5</v>
      </c>
      <c r="P16" s="11">
        <f t="shared" si="7"/>
        <v>5.5</v>
      </c>
      <c r="Q16" s="11">
        <f t="shared" si="8"/>
        <v>1</v>
      </c>
      <c r="R16" s="11">
        <f t="shared" si="9"/>
        <v>5.5</v>
      </c>
      <c r="S16" s="11">
        <f t="shared" si="1"/>
        <v>5.5</v>
      </c>
      <c r="T16" s="11">
        <f t="shared" si="2"/>
        <v>5.5</v>
      </c>
      <c r="U16" s="11">
        <f t="shared" si="3"/>
        <v>5.5</v>
      </c>
      <c r="V16" s="11">
        <f t="shared" si="10"/>
        <v>5.5</v>
      </c>
      <c r="W16" s="11">
        <f t="shared" si="11"/>
        <v>45</v>
      </c>
    </row>
    <row r="17" spans="1:23" x14ac:dyDescent="0.25">
      <c r="A17" s="58">
        <v>11</v>
      </c>
      <c r="B17" s="11">
        <v>4</v>
      </c>
      <c r="C17" s="11">
        <v>5</v>
      </c>
      <c r="D17" s="11">
        <v>4</v>
      </c>
      <c r="E17" s="11">
        <v>4</v>
      </c>
      <c r="F17" s="11">
        <v>4</v>
      </c>
      <c r="G17" s="11">
        <v>4</v>
      </c>
      <c r="H17" s="11">
        <v>4</v>
      </c>
      <c r="I17" s="11">
        <v>5</v>
      </c>
      <c r="J17" s="11">
        <v>5</v>
      </c>
      <c r="K17" s="11">
        <f t="shared" si="4"/>
        <v>39</v>
      </c>
      <c r="M17" s="58">
        <v>11</v>
      </c>
      <c r="N17" s="11">
        <f t="shared" si="5"/>
        <v>3.5</v>
      </c>
      <c r="O17" s="11">
        <f t="shared" si="6"/>
        <v>8</v>
      </c>
      <c r="P17" s="11">
        <f t="shared" si="7"/>
        <v>3.5</v>
      </c>
      <c r="Q17" s="11">
        <f t="shared" si="8"/>
        <v>3.5</v>
      </c>
      <c r="R17" s="11">
        <f t="shared" si="9"/>
        <v>3.5</v>
      </c>
      <c r="S17" s="11">
        <f t="shared" si="1"/>
        <v>3.5</v>
      </c>
      <c r="T17" s="11">
        <f t="shared" si="2"/>
        <v>3.5</v>
      </c>
      <c r="U17" s="11">
        <f t="shared" si="3"/>
        <v>8</v>
      </c>
      <c r="V17" s="11">
        <f t="shared" si="10"/>
        <v>8</v>
      </c>
      <c r="W17" s="11">
        <f t="shared" si="11"/>
        <v>45</v>
      </c>
    </row>
    <row r="18" spans="1:23" x14ac:dyDescent="0.25">
      <c r="A18" s="58">
        <v>12</v>
      </c>
      <c r="B18" s="11">
        <v>3</v>
      </c>
      <c r="C18" s="11">
        <v>4</v>
      </c>
      <c r="D18" s="11">
        <v>1</v>
      </c>
      <c r="E18" s="11">
        <v>4</v>
      </c>
      <c r="F18" s="11">
        <v>2</v>
      </c>
      <c r="G18" s="11">
        <v>1</v>
      </c>
      <c r="H18" s="11">
        <v>4</v>
      </c>
      <c r="I18" s="11">
        <v>5</v>
      </c>
      <c r="J18" s="11">
        <v>3</v>
      </c>
      <c r="K18" s="11">
        <f t="shared" si="4"/>
        <v>27</v>
      </c>
      <c r="M18" s="58">
        <v>12</v>
      </c>
      <c r="N18" s="11">
        <f t="shared" si="5"/>
        <v>4.5</v>
      </c>
      <c r="O18" s="11">
        <f t="shared" si="6"/>
        <v>7</v>
      </c>
      <c r="P18" s="11">
        <f t="shared" si="7"/>
        <v>1.5</v>
      </c>
      <c r="Q18" s="11">
        <f t="shared" si="8"/>
        <v>7</v>
      </c>
      <c r="R18" s="11">
        <f t="shared" si="9"/>
        <v>3</v>
      </c>
      <c r="S18" s="11">
        <f t="shared" si="1"/>
        <v>1.5</v>
      </c>
      <c r="T18" s="11">
        <f t="shared" si="2"/>
        <v>7</v>
      </c>
      <c r="U18" s="11">
        <f t="shared" si="3"/>
        <v>9</v>
      </c>
      <c r="V18" s="11">
        <f t="shared" si="10"/>
        <v>4.5</v>
      </c>
      <c r="W18" s="11">
        <f t="shared" si="11"/>
        <v>45</v>
      </c>
    </row>
    <row r="19" spans="1:23" x14ac:dyDescent="0.25">
      <c r="A19" s="58">
        <v>13</v>
      </c>
      <c r="B19" s="11">
        <v>2</v>
      </c>
      <c r="C19" s="11">
        <v>4</v>
      </c>
      <c r="D19" s="11">
        <v>4</v>
      </c>
      <c r="E19" s="11">
        <v>2</v>
      </c>
      <c r="F19" s="11">
        <v>2</v>
      </c>
      <c r="G19" s="11">
        <v>4</v>
      </c>
      <c r="H19" s="11">
        <v>4</v>
      </c>
      <c r="I19" s="11">
        <v>2</v>
      </c>
      <c r="J19" s="11">
        <v>4</v>
      </c>
      <c r="K19" s="11">
        <f t="shared" si="4"/>
        <v>28</v>
      </c>
      <c r="M19" s="58">
        <v>13</v>
      </c>
      <c r="N19" s="11">
        <f t="shared" si="5"/>
        <v>2.5</v>
      </c>
      <c r="O19" s="11">
        <f t="shared" si="6"/>
        <v>7</v>
      </c>
      <c r="P19" s="11">
        <f t="shared" si="7"/>
        <v>7</v>
      </c>
      <c r="Q19" s="11">
        <f t="shared" si="8"/>
        <v>2.5</v>
      </c>
      <c r="R19" s="11">
        <f t="shared" si="9"/>
        <v>2.5</v>
      </c>
      <c r="S19" s="11">
        <f t="shared" si="1"/>
        <v>7</v>
      </c>
      <c r="T19" s="11">
        <f t="shared" si="2"/>
        <v>7</v>
      </c>
      <c r="U19" s="11">
        <f t="shared" si="3"/>
        <v>2.5</v>
      </c>
      <c r="V19" s="11">
        <f t="shared" si="10"/>
        <v>7</v>
      </c>
      <c r="W19" s="11">
        <f t="shared" si="11"/>
        <v>45</v>
      </c>
    </row>
    <row r="20" spans="1:23" x14ac:dyDescent="0.25">
      <c r="A20" s="58">
        <v>14</v>
      </c>
      <c r="B20" s="11">
        <v>3</v>
      </c>
      <c r="C20" s="11">
        <v>3</v>
      </c>
      <c r="D20" s="11">
        <v>4</v>
      </c>
      <c r="E20" s="11">
        <v>3</v>
      </c>
      <c r="F20" s="11">
        <v>4</v>
      </c>
      <c r="G20" s="11">
        <v>4</v>
      </c>
      <c r="H20" s="11">
        <v>3</v>
      </c>
      <c r="I20" s="11">
        <v>3</v>
      </c>
      <c r="J20" s="11">
        <v>4</v>
      </c>
      <c r="K20" s="11">
        <f t="shared" si="4"/>
        <v>31</v>
      </c>
      <c r="M20" s="58">
        <v>14</v>
      </c>
      <c r="N20" s="11">
        <f t="shared" si="5"/>
        <v>3</v>
      </c>
      <c r="O20" s="11">
        <f t="shared" si="6"/>
        <v>3</v>
      </c>
      <c r="P20" s="11">
        <f t="shared" si="7"/>
        <v>7.5</v>
      </c>
      <c r="Q20" s="11">
        <f t="shared" si="8"/>
        <v>3</v>
      </c>
      <c r="R20" s="11">
        <f t="shared" si="9"/>
        <v>7.5</v>
      </c>
      <c r="S20" s="11">
        <f t="shared" si="1"/>
        <v>7.5</v>
      </c>
      <c r="T20" s="11">
        <f t="shared" si="2"/>
        <v>3</v>
      </c>
      <c r="U20" s="11">
        <f t="shared" si="3"/>
        <v>3</v>
      </c>
      <c r="V20" s="11">
        <f t="shared" si="10"/>
        <v>7.5</v>
      </c>
      <c r="W20" s="11">
        <f t="shared" si="11"/>
        <v>45</v>
      </c>
    </row>
    <row r="21" spans="1:23" x14ac:dyDescent="0.25">
      <c r="A21" s="58">
        <v>15</v>
      </c>
      <c r="B21" s="11">
        <v>4</v>
      </c>
      <c r="C21" s="11">
        <v>4</v>
      </c>
      <c r="D21" s="11">
        <v>1</v>
      </c>
      <c r="E21" s="11">
        <v>4</v>
      </c>
      <c r="F21" s="11">
        <v>2</v>
      </c>
      <c r="G21" s="11">
        <v>3</v>
      </c>
      <c r="H21" s="11">
        <v>4</v>
      </c>
      <c r="I21" s="11">
        <v>3</v>
      </c>
      <c r="J21" s="11">
        <v>3</v>
      </c>
      <c r="K21" s="11">
        <f t="shared" si="4"/>
        <v>28</v>
      </c>
      <c r="M21" s="58">
        <v>15</v>
      </c>
      <c r="N21" s="11">
        <f t="shared" si="5"/>
        <v>7.5</v>
      </c>
      <c r="O21" s="11">
        <f t="shared" si="6"/>
        <v>7.5</v>
      </c>
      <c r="P21" s="11">
        <f t="shared" si="7"/>
        <v>1</v>
      </c>
      <c r="Q21" s="11">
        <f t="shared" si="8"/>
        <v>7.5</v>
      </c>
      <c r="R21" s="11">
        <f t="shared" si="9"/>
        <v>2</v>
      </c>
      <c r="S21" s="11">
        <f t="shared" si="1"/>
        <v>4</v>
      </c>
      <c r="T21" s="11">
        <f t="shared" si="2"/>
        <v>7.5</v>
      </c>
      <c r="U21" s="11">
        <f t="shared" si="3"/>
        <v>4</v>
      </c>
      <c r="V21" s="11">
        <f t="shared" si="10"/>
        <v>4</v>
      </c>
      <c r="W21" s="11">
        <f t="shared" si="11"/>
        <v>45</v>
      </c>
    </row>
    <row r="22" spans="1:23" x14ac:dyDescent="0.25">
      <c r="A22" s="58">
        <v>16</v>
      </c>
      <c r="B22" s="11">
        <v>4</v>
      </c>
      <c r="C22" s="11">
        <v>2</v>
      </c>
      <c r="D22" s="11">
        <v>2</v>
      </c>
      <c r="E22" s="11">
        <v>4</v>
      </c>
      <c r="F22" s="11">
        <v>3</v>
      </c>
      <c r="G22" s="11">
        <v>4</v>
      </c>
      <c r="H22" s="11">
        <v>3</v>
      </c>
      <c r="I22" s="11">
        <v>4</v>
      </c>
      <c r="J22" s="11">
        <v>3</v>
      </c>
      <c r="K22" s="11">
        <f t="shared" si="4"/>
        <v>29</v>
      </c>
      <c r="M22" s="58">
        <v>16</v>
      </c>
      <c r="N22" s="11">
        <f t="shared" si="5"/>
        <v>7.5</v>
      </c>
      <c r="O22" s="11">
        <f t="shared" si="6"/>
        <v>1.5</v>
      </c>
      <c r="P22" s="11">
        <f t="shared" si="7"/>
        <v>1.5</v>
      </c>
      <c r="Q22" s="11">
        <f t="shared" si="8"/>
        <v>7.5</v>
      </c>
      <c r="R22" s="11">
        <f t="shared" si="9"/>
        <v>4</v>
      </c>
      <c r="S22" s="11">
        <f t="shared" si="1"/>
        <v>7.5</v>
      </c>
      <c r="T22" s="11">
        <f t="shared" si="2"/>
        <v>4</v>
      </c>
      <c r="U22" s="11">
        <f t="shared" si="3"/>
        <v>7.5</v>
      </c>
      <c r="V22" s="11">
        <f t="shared" si="10"/>
        <v>4</v>
      </c>
      <c r="W22" s="11">
        <f t="shared" si="11"/>
        <v>45</v>
      </c>
    </row>
    <row r="23" spans="1:23" x14ac:dyDescent="0.25">
      <c r="A23" s="58">
        <v>17</v>
      </c>
      <c r="B23" s="11">
        <v>5</v>
      </c>
      <c r="C23" s="11">
        <v>3</v>
      </c>
      <c r="D23" s="11">
        <v>1</v>
      </c>
      <c r="E23" s="11">
        <v>3</v>
      </c>
      <c r="F23" s="11">
        <v>4</v>
      </c>
      <c r="G23" s="11">
        <v>4</v>
      </c>
      <c r="H23" s="11">
        <v>5</v>
      </c>
      <c r="I23" s="11">
        <v>5</v>
      </c>
      <c r="J23" s="11">
        <v>5</v>
      </c>
      <c r="K23" s="11">
        <f t="shared" si="4"/>
        <v>35</v>
      </c>
      <c r="M23" s="58">
        <v>17</v>
      </c>
      <c r="N23" s="11">
        <f t="shared" si="5"/>
        <v>7.5</v>
      </c>
      <c r="O23" s="11">
        <f t="shared" si="6"/>
        <v>2.5</v>
      </c>
      <c r="P23" s="11">
        <f t="shared" si="7"/>
        <v>1</v>
      </c>
      <c r="Q23" s="11">
        <f t="shared" si="8"/>
        <v>2.5</v>
      </c>
      <c r="R23" s="11">
        <f t="shared" si="9"/>
        <v>4.5</v>
      </c>
      <c r="S23" s="11">
        <f t="shared" si="1"/>
        <v>4.5</v>
      </c>
      <c r="T23" s="11">
        <f t="shared" si="2"/>
        <v>7.5</v>
      </c>
      <c r="U23" s="11">
        <f t="shared" si="3"/>
        <v>7.5</v>
      </c>
      <c r="V23" s="11">
        <f t="shared" si="10"/>
        <v>7.5</v>
      </c>
      <c r="W23" s="11">
        <f t="shared" si="11"/>
        <v>45</v>
      </c>
    </row>
    <row r="24" spans="1:23" x14ac:dyDescent="0.25">
      <c r="A24" s="58">
        <v>18</v>
      </c>
      <c r="B24" s="11">
        <v>5</v>
      </c>
      <c r="C24" s="11">
        <v>5</v>
      </c>
      <c r="D24" s="11">
        <v>3</v>
      </c>
      <c r="E24" s="11">
        <v>4</v>
      </c>
      <c r="F24" s="11">
        <v>2</v>
      </c>
      <c r="G24" s="11">
        <v>3</v>
      </c>
      <c r="H24" s="11">
        <v>4</v>
      </c>
      <c r="I24" s="11">
        <v>4</v>
      </c>
      <c r="J24" s="11">
        <v>4</v>
      </c>
      <c r="K24" s="11">
        <f t="shared" si="4"/>
        <v>34</v>
      </c>
      <c r="M24" s="58">
        <v>18</v>
      </c>
      <c r="N24" s="11">
        <f t="shared" si="5"/>
        <v>8.5</v>
      </c>
      <c r="O24" s="11">
        <f t="shared" si="6"/>
        <v>8.5</v>
      </c>
      <c r="P24" s="11">
        <f t="shared" si="7"/>
        <v>2.5</v>
      </c>
      <c r="Q24" s="11">
        <f t="shared" si="8"/>
        <v>5.5</v>
      </c>
      <c r="R24" s="11">
        <f t="shared" si="9"/>
        <v>1</v>
      </c>
      <c r="S24" s="11">
        <f t="shared" si="1"/>
        <v>2.5</v>
      </c>
      <c r="T24" s="11">
        <f t="shared" si="2"/>
        <v>5.5</v>
      </c>
      <c r="U24" s="11">
        <f t="shared" si="3"/>
        <v>5.5</v>
      </c>
      <c r="V24" s="11">
        <f t="shared" si="10"/>
        <v>5.5</v>
      </c>
      <c r="W24" s="11">
        <f t="shared" si="11"/>
        <v>45</v>
      </c>
    </row>
    <row r="25" spans="1:23" x14ac:dyDescent="0.25">
      <c r="A25" s="58">
        <v>19</v>
      </c>
      <c r="B25" s="11">
        <v>3</v>
      </c>
      <c r="C25" s="11">
        <v>3</v>
      </c>
      <c r="D25" s="11">
        <v>3</v>
      </c>
      <c r="E25" s="11">
        <v>4</v>
      </c>
      <c r="F25" s="11">
        <v>3</v>
      </c>
      <c r="G25" s="11">
        <v>2</v>
      </c>
      <c r="H25" s="11">
        <v>3</v>
      </c>
      <c r="I25" s="11">
        <v>3</v>
      </c>
      <c r="J25" s="11">
        <v>3</v>
      </c>
      <c r="K25" s="11">
        <f t="shared" si="4"/>
        <v>27</v>
      </c>
      <c r="M25" s="58">
        <v>19</v>
      </c>
      <c r="N25" s="11">
        <f t="shared" si="5"/>
        <v>5</v>
      </c>
      <c r="O25" s="11">
        <f t="shared" si="6"/>
        <v>5</v>
      </c>
      <c r="P25" s="11">
        <f t="shared" si="7"/>
        <v>5</v>
      </c>
      <c r="Q25" s="11">
        <f t="shared" si="8"/>
        <v>9</v>
      </c>
      <c r="R25" s="11">
        <f t="shared" si="9"/>
        <v>5</v>
      </c>
      <c r="S25" s="11">
        <f t="shared" si="1"/>
        <v>1</v>
      </c>
      <c r="T25" s="11">
        <f t="shared" si="2"/>
        <v>5</v>
      </c>
      <c r="U25" s="11">
        <f t="shared" si="3"/>
        <v>5</v>
      </c>
      <c r="V25" s="11">
        <f t="shared" si="10"/>
        <v>5</v>
      </c>
      <c r="W25" s="11">
        <f t="shared" si="11"/>
        <v>45</v>
      </c>
    </row>
    <row r="26" spans="1:23" x14ac:dyDescent="0.25">
      <c r="A26" s="58">
        <v>20</v>
      </c>
      <c r="B26" s="11">
        <v>4</v>
      </c>
      <c r="C26" s="11">
        <v>4</v>
      </c>
      <c r="D26" s="11">
        <v>4</v>
      </c>
      <c r="E26" s="11">
        <v>3</v>
      </c>
      <c r="F26" s="11">
        <v>2</v>
      </c>
      <c r="G26" s="11">
        <v>3</v>
      </c>
      <c r="H26" s="11">
        <v>3</v>
      </c>
      <c r="I26" s="11">
        <v>3</v>
      </c>
      <c r="J26" s="11">
        <v>3</v>
      </c>
      <c r="K26" s="11">
        <f t="shared" si="4"/>
        <v>29</v>
      </c>
      <c r="M26" s="58">
        <v>20</v>
      </c>
      <c r="N26" s="11">
        <f t="shared" si="5"/>
        <v>8</v>
      </c>
      <c r="O26" s="11">
        <f t="shared" si="6"/>
        <v>8</v>
      </c>
      <c r="P26" s="11">
        <f t="shared" si="7"/>
        <v>8</v>
      </c>
      <c r="Q26" s="11">
        <f t="shared" si="8"/>
        <v>4</v>
      </c>
      <c r="R26" s="11">
        <f t="shared" si="9"/>
        <v>1</v>
      </c>
      <c r="S26" s="11">
        <f t="shared" si="1"/>
        <v>4</v>
      </c>
      <c r="T26" s="11">
        <f t="shared" si="2"/>
        <v>4</v>
      </c>
      <c r="U26" s="11">
        <f t="shared" si="3"/>
        <v>4</v>
      </c>
      <c r="V26" s="11">
        <f t="shared" si="10"/>
        <v>4</v>
      </c>
      <c r="W26" s="11">
        <f t="shared" si="11"/>
        <v>45</v>
      </c>
    </row>
    <row r="27" spans="1:23" x14ac:dyDescent="0.25">
      <c r="A27" s="58">
        <v>21</v>
      </c>
      <c r="B27" s="11">
        <v>5</v>
      </c>
      <c r="C27" s="11">
        <v>5</v>
      </c>
      <c r="D27" s="11">
        <v>5</v>
      </c>
      <c r="E27" s="11">
        <v>5</v>
      </c>
      <c r="F27" s="11">
        <v>3</v>
      </c>
      <c r="G27" s="11">
        <v>4</v>
      </c>
      <c r="H27" s="11">
        <v>3</v>
      </c>
      <c r="I27" s="11">
        <v>5</v>
      </c>
      <c r="J27" s="11">
        <v>4</v>
      </c>
      <c r="K27" s="11">
        <f t="shared" si="4"/>
        <v>39</v>
      </c>
      <c r="M27" s="58">
        <v>21</v>
      </c>
      <c r="N27" s="11">
        <f t="shared" si="5"/>
        <v>7</v>
      </c>
      <c r="O27" s="11">
        <f t="shared" si="6"/>
        <v>7</v>
      </c>
      <c r="P27" s="11">
        <f t="shared" si="7"/>
        <v>7</v>
      </c>
      <c r="Q27" s="11">
        <f t="shared" si="8"/>
        <v>7</v>
      </c>
      <c r="R27" s="11">
        <f t="shared" si="9"/>
        <v>1.5</v>
      </c>
      <c r="S27" s="11">
        <f t="shared" si="1"/>
        <v>3.5</v>
      </c>
      <c r="T27" s="11">
        <f t="shared" si="2"/>
        <v>1.5</v>
      </c>
      <c r="U27" s="11">
        <f t="shared" si="3"/>
        <v>7</v>
      </c>
      <c r="V27" s="11">
        <f t="shared" si="10"/>
        <v>3.5</v>
      </c>
      <c r="W27" s="11">
        <f t="shared" si="11"/>
        <v>45</v>
      </c>
    </row>
    <row r="28" spans="1:23" x14ac:dyDescent="0.25">
      <c r="A28" s="58">
        <v>22</v>
      </c>
      <c r="B28" s="11">
        <v>4</v>
      </c>
      <c r="C28" s="11">
        <v>2</v>
      </c>
      <c r="D28" s="11">
        <v>5</v>
      </c>
      <c r="E28" s="11">
        <v>4</v>
      </c>
      <c r="F28" s="11">
        <v>2</v>
      </c>
      <c r="G28" s="11">
        <v>5</v>
      </c>
      <c r="H28" s="11">
        <v>3</v>
      </c>
      <c r="I28" s="11">
        <v>5</v>
      </c>
      <c r="J28" s="11">
        <v>4</v>
      </c>
      <c r="K28" s="11">
        <f t="shared" si="4"/>
        <v>34</v>
      </c>
      <c r="M28" s="58">
        <v>22</v>
      </c>
      <c r="N28" s="11">
        <f t="shared" si="5"/>
        <v>5</v>
      </c>
      <c r="O28" s="11">
        <f t="shared" si="6"/>
        <v>1.5</v>
      </c>
      <c r="P28" s="11">
        <f t="shared" si="7"/>
        <v>8</v>
      </c>
      <c r="Q28" s="11">
        <f t="shared" si="8"/>
        <v>5</v>
      </c>
      <c r="R28" s="11">
        <f t="shared" si="9"/>
        <v>1.5</v>
      </c>
      <c r="S28" s="11">
        <f t="shared" si="1"/>
        <v>8</v>
      </c>
      <c r="T28" s="11">
        <f t="shared" si="2"/>
        <v>3</v>
      </c>
      <c r="U28" s="11">
        <f t="shared" si="3"/>
        <v>8</v>
      </c>
      <c r="V28" s="11">
        <f t="shared" si="10"/>
        <v>5</v>
      </c>
      <c r="W28" s="11">
        <f t="shared" si="11"/>
        <v>45</v>
      </c>
    </row>
    <row r="29" spans="1:23" x14ac:dyDescent="0.25">
      <c r="A29" s="58">
        <v>23</v>
      </c>
      <c r="B29" s="11">
        <v>4</v>
      </c>
      <c r="C29" s="11">
        <v>3</v>
      </c>
      <c r="D29" s="11">
        <v>5</v>
      </c>
      <c r="E29" s="11">
        <v>4</v>
      </c>
      <c r="F29" s="11">
        <v>4</v>
      </c>
      <c r="G29" s="11">
        <v>5</v>
      </c>
      <c r="H29" s="11">
        <v>3</v>
      </c>
      <c r="I29" s="11">
        <v>3</v>
      </c>
      <c r="J29" s="11">
        <v>5</v>
      </c>
      <c r="K29" s="11">
        <f t="shared" si="4"/>
        <v>36</v>
      </c>
      <c r="M29" s="58">
        <v>23</v>
      </c>
      <c r="N29" s="11">
        <f t="shared" si="5"/>
        <v>5</v>
      </c>
      <c r="O29" s="11">
        <f t="shared" si="6"/>
        <v>2</v>
      </c>
      <c r="P29" s="11">
        <f t="shared" si="7"/>
        <v>8</v>
      </c>
      <c r="Q29" s="11">
        <f t="shared" si="8"/>
        <v>5</v>
      </c>
      <c r="R29" s="11">
        <f t="shared" si="9"/>
        <v>5</v>
      </c>
      <c r="S29" s="11">
        <f t="shared" si="1"/>
        <v>8</v>
      </c>
      <c r="T29" s="11">
        <f t="shared" si="2"/>
        <v>2</v>
      </c>
      <c r="U29" s="11">
        <f t="shared" si="3"/>
        <v>2</v>
      </c>
      <c r="V29" s="11">
        <f t="shared" si="10"/>
        <v>8</v>
      </c>
      <c r="W29" s="11">
        <f t="shared" si="11"/>
        <v>45</v>
      </c>
    </row>
    <row r="30" spans="1:23" x14ac:dyDescent="0.25">
      <c r="A30" s="58">
        <v>24</v>
      </c>
      <c r="B30" s="11">
        <v>3</v>
      </c>
      <c r="C30" s="11">
        <v>1</v>
      </c>
      <c r="D30" s="11">
        <v>1</v>
      </c>
      <c r="E30" s="11">
        <v>2</v>
      </c>
      <c r="F30" s="11">
        <v>2</v>
      </c>
      <c r="G30" s="11">
        <v>2</v>
      </c>
      <c r="H30" s="11">
        <v>3</v>
      </c>
      <c r="I30" s="11">
        <v>4</v>
      </c>
      <c r="J30" s="11">
        <v>3</v>
      </c>
      <c r="K30" s="11">
        <f t="shared" si="4"/>
        <v>21</v>
      </c>
      <c r="M30" s="58">
        <v>24</v>
      </c>
      <c r="N30" s="11">
        <f t="shared" si="5"/>
        <v>7</v>
      </c>
      <c r="O30" s="11">
        <f t="shared" si="6"/>
        <v>1.5</v>
      </c>
      <c r="P30" s="11">
        <f t="shared" si="7"/>
        <v>1.5</v>
      </c>
      <c r="Q30" s="11">
        <f t="shared" si="8"/>
        <v>4</v>
      </c>
      <c r="R30" s="11">
        <f t="shared" si="9"/>
        <v>4</v>
      </c>
      <c r="S30" s="11">
        <f t="shared" si="1"/>
        <v>4</v>
      </c>
      <c r="T30" s="11">
        <f t="shared" si="2"/>
        <v>7</v>
      </c>
      <c r="U30" s="11">
        <f t="shared" si="3"/>
        <v>9</v>
      </c>
      <c r="V30" s="11">
        <f t="shared" si="10"/>
        <v>7</v>
      </c>
      <c r="W30" s="11">
        <f t="shared" si="11"/>
        <v>45</v>
      </c>
    </row>
    <row r="31" spans="1:23" x14ac:dyDescent="0.25">
      <c r="A31" s="58">
        <v>25</v>
      </c>
      <c r="B31" s="11">
        <v>4</v>
      </c>
      <c r="C31" s="11">
        <v>5</v>
      </c>
      <c r="D31" s="11">
        <v>4</v>
      </c>
      <c r="E31" s="11">
        <v>4</v>
      </c>
      <c r="F31" s="11">
        <v>3</v>
      </c>
      <c r="G31" s="11">
        <v>3</v>
      </c>
      <c r="H31" s="11">
        <v>4</v>
      </c>
      <c r="I31" s="11">
        <v>4</v>
      </c>
      <c r="J31" s="11">
        <v>5</v>
      </c>
      <c r="K31" s="11">
        <f t="shared" si="4"/>
        <v>36</v>
      </c>
      <c r="M31" s="58">
        <v>25</v>
      </c>
      <c r="N31" s="11">
        <f t="shared" si="5"/>
        <v>5</v>
      </c>
      <c r="O31" s="11">
        <f t="shared" si="6"/>
        <v>8.5</v>
      </c>
      <c r="P31" s="11">
        <f t="shared" si="7"/>
        <v>5</v>
      </c>
      <c r="Q31" s="11">
        <f t="shared" si="8"/>
        <v>5</v>
      </c>
      <c r="R31" s="11">
        <f t="shared" si="9"/>
        <v>1.5</v>
      </c>
      <c r="S31" s="11">
        <f t="shared" si="1"/>
        <v>1.5</v>
      </c>
      <c r="T31" s="11">
        <f t="shared" si="2"/>
        <v>5</v>
      </c>
      <c r="U31" s="11">
        <f t="shared" si="3"/>
        <v>5</v>
      </c>
      <c r="V31" s="11">
        <f t="shared" si="10"/>
        <v>8.5</v>
      </c>
      <c r="W31" s="11">
        <f t="shared" si="11"/>
        <v>45</v>
      </c>
    </row>
    <row r="32" spans="1:23" x14ac:dyDescent="0.25">
      <c r="A32" s="58">
        <v>26</v>
      </c>
      <c r="B32" s="11">
        <v>3</v>
      </c>
      <c r="C32" s="11">
        <v>4</v>
      </c>
      <c r="D32" s="11">
        <v>4</v>
      </c>
      <c r="E32" s="11">
        <v>4</v>
      </c>
      <c r="F32" s="11">
        <v>2</v>
      </c>
      <c r="G32" s="11">
        <v>4</v>
      </c>
      <c r="H32" s="11">
        <v>2</v>
      </c>
      <c r="I32" s="11">
        <v>4</v>
      </c>
      <c r="J32" s="11">
        <v>3</v>
      </c>
      <c r="K32" s="11">
        <f t="shared" si="4"/>
        <v>30</v>
      </c>
      <c r="M32" s="58">
        <v>26</v>
      </c>
      <c r="N32" s="11">
        <f t="shared" si="5"/>
        <v>3.5</v>
      </c>
      <c r="O32" s="11">
        <f t="shared" si="6"/>
        <v>7</v>
      </c>
      <c r="P32" s="11">
        <f t="shared" si="7"/>
        <v>7</v>
      </c>
      <c r="Q32" s="11">
        <f t="shared" si="8"/>
        <v>7</v>
      </c>
      <c r="R32" s="11">
        <f t="shared" si="9"/>
        <v>1.5</v>
      </c>
      <c r="S32" s="11">
        <f t="shared" si="1"/>
        <v>7</v>
      </c>
      <c r="T32" s="11">
        <f t="shared" si="2"/>
        <v>1.5</v>
      </c>
      <c r="U32" s="11">
        <f t="shared" si="3"/>
        <v>7</v>
      </c>
      <c r="V32" s="11">
        <f t="shared" si="10"/>
        <v>3.5</v>
      </c>
      <c r="W32" s="11">
        <f t="shared" si="11"/>
        <v>45</v>
      </c>
    </row>
    <row r="33" spans="1:23" x14ac:dyDescent="0.25">
      <c r="A33" s="58">
        <v>27</v>
      </c>
      <c r="B33" s="11">
        <v>3</v>
      </c>
      <c r="C33" s="11">
        <v>3</v>
      </c>
      <c r="D33" s="11">
        <v>1</v>
      </c>
      <c r="E33" s="11">
        <v>3</v>
      </c>
      <c r="F33" s="11">
        <v>2</v>
      </c>
      <c r="G33" s="11">
        <v>5</v>
      </c>
      <c r="H33" s="11">
        <v>3</v>
      </c>
      <c r="I33" s="11">
        <v>5</v>
      </c>
      <c r="J33" s="11">
        <v>4</v>
      </c>
      <c r="K33" s="11">
        <f t="shared" si="4"/>
        <v>29</v>
      </c>
      <c r="M33" s="58">
        <v>27</v>
      </c>
      <c r="N33" s="11">
        <f t="shared" si="5"/>
        <v>4.5</v>
      </c>
      <c r="O33" s="11">
        <f t="shared" si="6"/>
        <v>4.5</v>
      </c>
      <c r="P33" s="11">
        <f t="shared" si="7"/>
        <v>1</v>
      </c>
      <c r="Q33" s="11">
        <f t="shared" si="8"/>
        <v>4.5</v>
      </c>
      <c r="R33" s="11">
        <f t="shared" si="9"/>
        <v>2</v>
      </c>
      <c r="S33" s="11">
        <f t="shared" si="1"/>
        <v>8.5</v>
      </c>
      <c r="T33" s="11">
        <f t="shared" si="2"/>
        <v>4.5</v>
      </c>
      <c r="U33" s="11">
        <f t="shared" si="3"/>
        <v>8.5</v>
      </c>
      <c r="V33" s="11">
        <f t="shared" si="10"/>
        <v>7</v>
      </c>
      <c r="W33" s="11">
        <f t="shared" si="11"/>
        <v>45</v>
      </c>
    </row>
    <row r="34" spans="1:23" x14ac:dyDescent="0.25">
      <c r="A34" s="58">
        <v>28</v>
      </c>
      <c r="B34" s="11">
        <v>3</v>
      </c>
      <c r="C34" s="11">
        <v>3</v>
      </c>
      <c r="D34" s="11">
        <v>3</v>
      </c>
      <c r="E34" s="11">
        <v>3</v>
      </c>
      <c r="F34" s="11">
        <v>2</v>
      </c>
      <c r="G34" s="11">
        <v>3</v>
      </c>
      <c r="H34" s="11">
        <v>2</v>
      </c>
      <c r="I34" s="11">
        <v>4</v>
      </c>
      <c r="J34" s="11">
        <v>4</v>
      </c>
      <c r="K34" s="11">
        <f t="shared" si="4"/>
        <v>27</v>
      </c>
      <c r="M34" s="58">
        <v>28</v>
      </c>
      <c r="N34" s="11">
        <f t="shared" si="5"/>
        <v>5</v>
      </c>
      <c r="O34" s="11">
        <f t="shared" si="6"/>
        <v>5</v>
      </c>
      <c r="P34" s="11">
        <f t="shared" si="7"/>
        <v>5</v>
      </c>
      <c r="Q34" s="11">
        <f t="shared" si="8"/>
        <v>5</v>
      </c>
      <c r="R34" s="11">
        <f t="shared" si="9"/>
        <v>1.5</v>
      </c>
      <c r="S34" s="11">
        <f t="shared" si="1"/>
        <v>5</v>
      </c>
      <c r="T34" s="11">
        <f t="shared" si="2"/>
        <v>1.5</v>
      </c>
      <c r="U34" s="11">
        <f t="shared" si="3"/>
        <v>8.5</v>
      </c>
      <c r="V34" s="11">
        <f t="shared" si="10"/>
        <v>8.5</v>
      </c>
      <c r="W34" s="11">
        <f t="shared" si="11"/>
        <v>45</v>
      </c>
    </row>
    <row r="35" spans="1:23" x14ac:dyDescent="0.25">
      <c r="A35" s="58">
        <v>29</v>
      </c>
      <c r="B35" s="11">
        <v>4</v>
      </c>
      <c r="C35" s="11">
        <v>2</v>
      </c>
      <c r="D35" s="11">
        <v>5</v>
      </c>
      <c r="E35" s="11">
        <v>3</v>
      </c>
      <c r="F35" s="11">
        <v>1</v>
      </c>
      <c r="G35" s="11">
        <v>4</v>
      </c>
      <c r="H35" s="11">
        <v>4</v>
      </c>
      <c r="I35" s="11">
        <v>4</v>
      </c>
      <c r="J35" s="11">
        <v>2</v>
      </c>
      <c r="K35" s="11">
        <f t="shared" si="4"/>
        <v>29</v>
      </c>
      <c r="M35" s="58">
        <v>29</v>
      </c>
      <c r="N35" s="11">
        <f t="shared" si="5"/>
        <v>6.5</v>
      </c>
      <c r="O35" s="11">
        <f t="shared" si="6"/>
        <v>2.5</v>
      </c>
      <c r="P35" s="11">
        <f t="shared" si="7"/>
        <v>9</v>
      </c>
      <c r="Q35" s="11">
        <f t="shared" si="8"/>
        <v>4</v>
      </c>
      <c r="R35" s="11">
        <f t="shared" si="9"/>
        <v>1</v>
      </c>
      <c r="S35" s="11">
        <f t="shared" si="1"/>
        <v>6.5</v>
      </c>
      <c r="T35" s="11">
        <f t="shared" si="2"/>
        <v>6.5</v>
      </c>
      <c r="U35" s="11">
        <f t="shared" si="3"/>
        <v>6.5</v>
      </c>
      <c r="V35" s="11">
        <f t="shared" si="10"/>
        <v>2.5</v>
      </c>
      <c r="W35" s="11">
        <f t="shared" si="11"/>
        <v>45</v>
      </c>
    </row>
    <row r="36" spans="1:23" x14ac:dyDescent="0.25">
      <c r="A36" s="58">
        <v>30</v>
      </c>
      <c r="B36" s="11">
        <v>4</v>
      </c>
      <c r="C36" s="11">
        <v>4</v>
      </c>
      <c r="D36" s="11">
        <v>2</v>
      </c>
      <c r="E36" s="11">
        <v>4</v>
      </c>
      <c r="F36" s="11">
        <v>2</v>
      </c>
      <c r="G36" s="11">
        <v>4</v>
      </c>
      <c r="H36" s="11">
        <v>4</v>
      </c>
      <c r="I36" s="11">
        <v>4</v>
      </c>
      <c r="J36" s="11">
        <v>4</v>
      </c>
      <c r="K36" s="11">
        <f t="shared" si="4"/>
        <v>32</v>
      </c>
      <c r="M36" s="58">
        <v>30</v>
      </c>
      <c r="N36" s="11">
        <f t="shared" si="5"/>
        <v>6</v>
      </c>
      <c r="O36" s="11">
        <f t="shared" si="6"/>
        <v>6</v>
      </c>
      <c r="P36" s="11">
        <f t="shared" si="7"/>
        <v>1.5</v>
      </c>
      <c r="Q36" s="11">
        <f t="shared" si="8"/>
        <v>6</v>
      </c>
      <c r="R36" s="11">
        <f t="shared" si="9"/>
        <v>1.5</v>
      </c>
      <c r="S36" s="11">
        <f t="shared" si="1"/>
        <v>6</v>
      </c>
      <c r="T36" s="11">
        <f t="shared" si="2"/>
        <v>6</v>
      </c>
      <c r="U36" s="11">
        <f t="shared" si="3"/>
        <v>6</v>
      </c>
      <c r="V36" s="11">
        <f t="shared" si="10"/>
        <v>6</v>
      </c>
      <c r="W36" s="11">
        <f t="shared" si="11"/>
        <v>45</v>
      </c>
    </row>
    <row r="37" spans="1:23" x14ac:dyDescent="0.25">
      <c r="A37" s="6" t="s">
        <v>13</v>
      </c>
      <c r="B37" s="12">
        <f>AVERAGE(B7:B36)</f>
        <v>3.7666666666666666</v>
      </c>
      <c r="C37" s="12">
        <f>AVERAGE(C7:C36)</f>
        <v>3.4</v>
      </c>
      <c r="D37" s="12">
        <f>AVERAGE(D7:D36)</f>
        <v>3.1333333333333333</v>
      </c>
      <c r="E37" s="12">
        <f>AVERAGE(E7:E36)</f>
        <v>3.5</v>
      </c>
      <c r="F37" s="12">
        <f t="shared" ref="F37:J37" si="12">AVERAGE(F7:F36)</f>
        <v>2.7333333333333334</v>
      </c>
      <c r="G37" s="12">
        <f>AVERAGE(G7:G36)</f>
        <v>3.6</v>
      </c>
      <c r="H37" s="12">
        <f>AVERAGE(H7:H36)</f>
        <v>3.4333333333333331</v>
      </c>
      <c r="I37" s="12">
        <f>AVERAGE(I7:I36)</f>
        <v>3.9666666666666668</v>
      </c>
      <c r="J37" s="12">
        <f t="shared" si="12"/>
        <v>3.6333333333333333</v>
      </c>
      <c r="K37" s="4"/>
      <c r="M37" s="6" t="s">
        <v>7</v>
      </c>
      <c r="N37" s="23">
        <f>SUM(N7:N36)</f>
        <v>169</v>
      </c>
      <c r="O37" s="23">
        <f>SUM(O7:O36)</f>
        <v>147.5</v>
      </c>
      <c r="P37" s="23">
        <f>SUM(P7:P36)</f>
        <v>136.5</v>
      </c>
      <c r="Q37" s="23">
        <f>SUM(Q7:Q36)</f>
        <v>148.5</v>
      </c>
      <c r="R37" s="23">
        <f t="shared" ref="R37:V37" si="13">SUM(R7:R36)</f>
        <v>99</v>
      </c>
      <c r="S37" s="23">
        <f>SUM(S7:S36)</f>
        <v>156</v>
      </c>
      <c r="T37" s="23">
        <f>SUM(T7:T36)</f>
        <v>141.5</v>
      </c>
      <c r="U37" s="23">
        <f>SUM(U7:U36)</f>
        <v>185.5</v>
      </c>
      <c r="V37" s="23">
        <f t="shared" si="13"/>
        <v>166.5</v>
      </c>
      <c r="W37" s="4"/>
    </row>
    <row r="38" spans="1:23" x14ac:dyDescent="0.25">
      <c r="M38" s="6" t="s">
        <v>13</v>
      </c>
      <c r="N38" s="12">
        <f>AVERAGE(N7:N36)</f>
        <v>5.6333333333333337</v>
      </c>
      <c r="O38" s="12">
        <f>AVERAGE(O7:O36)</f>
        <v>4.916666666666667</v>
      </c>
      <c r="P38" s="12">
        <f>AVERAGE(P7:P36)</f>
        <v>4.55</v>
      </c>
      <c r="Q38" s="12">
        <f>AVERAGE(Q7:Q36)</f>
        <v>4.95</v>
      </c>
      <c r="R38" s="12">
        <f t="shared" ref="R38:V38" si="14">AVERAGE(R7:R36)</f>
        <v>3.3</v>
      </c>
      <c r="S38" s="12">
        <f>AVERAGE(S7:S36)</f>
        <v>5.2</v>
      </c>
      <c r="T38" s="12">
        <f>AVERAGE(T7:T36)</f>
        <v>4.7166666666666668</v>
      </c>
      <c r="U38" s="12">
        <f>AVERAGE(U7:U36)</f>
        <v>6.1833333333333336</v>
      </c>
      <c r="V38" s="12">
        <f t="shared" si="14"/>
        <v>5.55</v>
      </c>
      <c r="W38" s="4"/>
    </row>
    <row r="39" spans="1:23" x14ac:dyDescent="0.25">
      <c r="A39" s="7" t="s">
        <v>45</v>
      </c>
      <c r="B39">
        <f>(12/((30*9)*(9+1))*SUMSQ(N37:V37)-3*(30)*(9+1))</f>
        <v>21.304444444444471</v>
      </c>
    </row>
    <row r="40" spans="1:23" x14ac:dyDescent="0.25">
      <c r="A40" s="7" t="s">
        <v>46</v>
      </c>
      <c r="B40">
        <f>_xlfn.CHISQ.INV.RT(0.05,8)</f>
        <v>15.507313055865453</v>
      </c>
    </row>
    <row r="42" spans="1:23" x14ac:dyDescent="0.25">
      <c r="A42" t="s">
        <v>48</v>
      </c>
    </row>
    <row r="44" spans="1:23" x14ac:dyDescent="0.25">
      <c r="A44" s="90" t="s">
        <v>74</v>
      </c>
      <c r="B44" s="90" t="s">
        <v>20</v>
      </c>
      <c r="C44" s="90" t="s">
        <v>90</v>
      </c>
      <c r="D44" s="97" t="s">
        <v>146</v>
      </c>
      <c r="E44" s="31"/>
      <c r="F44" s="91" t="s">
        <v>74</v>
      </c>
      <c r="G44" s="91" t="s">
        <v>145</v>
      </c>
      <c r="H44" s="101" t="s">
        <v>146</v>
      </c>
      <c r="I44" s="33" t="s">
        <v>172</v>
      </c>
    </row>
    <row r="45" spans="1:23" x14ac:dyDescent="0.25">
      <c r="A45" s="96" t="s">
        <v>21</v>
      </c>
      <c r="B45" s="89">
        <f>B37</f>
        <v>3.7666666666666666</v>
      </c>
      <c r="C45" s="89">
        <f>N37</f>
        <v>169</v>
      </c>
      <c r="D45" s="35" t="s">
        <v>165</v>
      </c>
      <c r="E45" s="99"/>
      <c r="F45" s="96" t="s">
        <v>24</v>
      </c>
      <c r="G45" s="10">
        <v>99</v>
      </c>
      <c r="H45" s="10" t="s">
        <v>163</v>
      </c>
      <c r="I45" s="10">
        <f t="shared" ref="I45:I53" si="15">G45+G$54</f>
        <v>133.89571965155613</v>
      </c>
    </row>
    <row r="46" spans="1:23" x14ac:dyDescent="0.25">
      <c r="A46" s="96" t="s">
        <v>25</v>
      </c>
      <c r="B46" s="89">
        <f>C37</f>
        <v>3.4</v>
      </c>
      <c r="C46" s="89">
        <f>O37</f>
        <v>147.5</v>
      </c>
      <c r="D46" s="35" t="s">
        <v>164</v>
      </c>
      <c r="E46" s="99"/>
      <c r="F46" s="96" t="s">
        <v>27</v>
      </c>
      <c r="G46" s="10">
        <v>136.5</v>
      </c>
      <c r="H46" s="35" t="s">
        <v>164</v>
      </c>
      <c r="I46" s="10">
        <f t="shared" si="15"/>
        <v>171.39571965155613</v>
      </c>
    </row>
    <row r="47" spans="1:23" x14ac:dyDescent="0.25">
      <c r="A47" s="96" t="s">
        <v>27</v>
      </c>
      <c r="B47" s="89">
        <f>D37</f>
        <v>3.1333333333333333</v>
      </c>
      <c r="C47" s="89">
        <f>P37</f>
        <v>136.5</v>
      </c>
      <c r="D47" s="35" t="s">
        <v>164</v>
      </c>
      <c r="E47" s="99"/>
      <c r="F47" s="96" t="s">
        <v>23</v>
      </c>
      <c r="G47" s="10">
        <v>141.5</v>
      </c>
      <c r="H47" s="10" t="s">
        <v>164</v>
      </c>
      <c r="I47" s="10">
        <f t="shared" si="15"/>
        <v>176.39571965155613</v>
      </c>
    </row>
    <row r="48" spans="1:23" x14ac:dyDescent="0.25">
      <c r="A48" s="96" t="s">
        <v>22</v>
      </c>
      <c r="B48" s="89">
        <f>E37</f>
        <v>3.5</v>
      </c>
      <c r="C48" s="89">
        <f>Q37</f>
        <v>148.5</v>
      </c>
      <c r="D48" s="35" t="s">
        <v>164</v>
      </c>
      <c r="E48" s="99"/>
      <c r="F48" s="96" t="s">
        <v>25</v>
      </c>
      <c r="G48" s="10">
        <v>147.5</v>
      </c>
      <c r="H48" s="35" t="s">
        <v>164</v>
      </c>
      <c r="I48" s="10">
        <f t="shared" si="15"/>
        <v>182.39571965155613</v>
      </c>
    </row>
    <row r="49" spans="1:9" x14ac:dyDescent="0.25">
      <c r="A49" s="96" t="s">
        <v>24</v>
      </c>
      <c r="B49" s="89">
        <f>F37</f>
        <v>2.7333333333333334</v>
      </c>
      <c r="C49" s="89">
        <f>R37</f>
        <v>99</v>
      </c>
      <c r="D49" s="10" t="s">
        <v>163</v>
      </c>
      <c r="E49" s="99"/>
      <c r="F49" s="96" t="s">
        <v>22</v>
      </c>
      <c r="G49" s="10">
        <v>148.5</v>
      </c>
      <c r="H49" s="35" t="s">
        <v>164</v>
      </c>
      <c r="I49" s="10">
        <f t="shared" si="15"/>
        <v>183.39571965155613</v>
      </c>
    </row>
    <row r="50" spans="1:9" x14ac:dyDescent="0.25">
      <c r="A50" s="36" t="s">
        <v>28</v>
      </c>
      <c r="B50" s="89">
        <f>G37</f>
        <v>3.6</v>
      </c>
      <c r="C50" s="89">
        <f>S37</f>
        <v>156</v>
      </c>
      <c r="D50" s="35" t="s">
        <v>165</v>
      </c>
      <c r="E50" s="99"/>
      <c r="F50" s="36" t="s">
        <v>28</v>
      </c>
      <c r="G50" s="10">
        <v>156</v>
      </c>
      <c r="H50" s="35" t="s">
        <v>165</v>
      </c>
      <c r="I50" s="10">
        <f t="shared" si="15"/>
        <v>190.89571965155613</v>
      </c>
    </row>
    <row r="51" spans="1:9" x14ac:dyDescent="0.25">
      <c r="A51" s="96" t="s">
        <v>23</v>
      </c>
      <c r="B51" s="89">
        <f>H37</f>
        <v>3.4333333333333331</v>
      </c>
      <c r="C51" s="89">
        <f>T37</f>
        <v>141.5</v>
      </c>
      <c r="D51" s="10" t="s">
        <v>164</v>
      </c>
      <c r="E51" s="99"/>
      <c r="F51" s="96" t="s">
        <v>29</v>
      </c>
      <c r="G51" s="10">
        <v>166.5</v>
      </c>
      <c r="H51" s="35" t="s">
        <v>165</v>
      </c>
      <c r="I51" s="10">
        <f t="shared" si="15"/>
        <v>201.39571965155613</v>
      </c>
    </row>
    <row r="52" spans="1:9" x14ac:dyDescent="0.25">
      <c r="A52" s="96" t="s">
        <v>26</v>
      </c>
      <c r="B52" s="89">
        <f>I37</f>
        <v>3.9666666666666668</v>
      </c>
      <c r="C52" s="89">
        <f>U37</f>
        <v>185.5</v>
      </c>
      <c r="D52" s="35" t="s">
        <v>167</v>
      </c>
      <c r="E52" s="99"/>
      <c r="F52" s="96" t="s">
        <v>21</v>
      </c>
      <c r="G52" s="10">
        <v>169</v>
      </c>
      <c r="H52" s="35" t="s">
        <v>165</v>
      </c>
      <c r="I52" s="10">
        <f t="shared" si="15"/>
        <v>203.89571965155613</v>
      </c>
    </row>
    <row r="53" spans="1:9" x14ac:dyDescent="0.25">
      <c r="A53" s="96" t="s">
        <v>29</v>
      </c>
      <c r="B53" s="89">
        <f>J37</f>
        <v>3.6333333333333333</v>
      </c>
      <c r="C53" s="89">
        <f>V37</f>
        <v>166.5</v>
      </c>
      <c r="D53" s="35" t="s">
        <v>165</v>
      </c>
      <c r="E53" s="99"/>
      <c r="F53" s="96" t="s">
        <v>26</v>
      </c>
      <c r="G53" s="10">
        <v>185.5</v>
      </c>
      <c r="H53" s="35" t="s">
        <v>167</v>
      </c>
      <c r="I53" s="10">
        <f t="shared" si="15"/>
        <v>220.39571965155613</v>
      </c>
    </row>
    <row r="54" spans="1:9" x14ac:dyDescent="0.25">
      <c r="A54" s="90" t="s">
        <v>91</v>
      </c>
      <c r="B54" s="152">
        <f>1.645*SQRT((30*9*(9+1)/6))</f>
        <v>34.895719651556121</v>
      </c>
      <c r="C54" s="153"/>
      <c r="D54" s="154"/>
      <c r="F54" s="33" t="s">
        <v>171</v>
      </c>
      <c r="G54" s="148">
        <f>1.645*SQRT((30*9*(9+1)/6))</f>
        <v>34.895719651556121</v>
      </c>
      <c r="H54" s="148"/>
      <c r="I54" s="148"/>
    </row>
    <row r="56" spans="1:9" x14ac:dyDescent="0.25">
      <c r="F56" s="28"/>
      <c r="G56" s="28"/>
      <c r="I56" s="28"/>
    </row>
    <row r="57" spans="1:9" x14ac:dyDescent="0.25">
      <c r="F57" s="28"/>
      <c r="G57" s="28"/>
      <c r="I57" s="28"/>
    </row>
    <row r="58" spans="1:9" x14ac:dyDescent="0.25">
      <c r="F58" s="28"/>
      <c r="G58" s="28"/>
      <c r="I58" s="28"/>
    </row>
    <row r="59" spans="1:9" x14ac:dyDescent="0.25">
      <c r="F59" s="28"/>
      <c r="G59" s="28"/>
      <c r="I59" s="28"/>
    </row>
    <row r="60" spans="1:9" x14ac:dyDescent="0.25">
      <c r="F60" s="28"/>
      <c r="G60" s="28"/>
      <c r="I60" s="28"/>
    </row>
    <row r="61" spans="1:9" x14ac:dyDescent="0.25">
      <c r="F61" s="28"/>
      <c r="G61" s="28"/>
      <c r="I61" s="28"/>
    </row>
    <row r="62" spans="1:9" x14ac:dyDescent="0.25">
      <c r="F62" s="28"/>
      <c r="G62" s="28"/>
      <c r="I62" s="28"/>
    </row>
    <row r="63" spans="1:9" x14ac:dyDescent="0.25">
      <c r="F63" s="28"/>
      <c r="G63" s="28"/>
      <c r="I63" s="28"/>
    </row>
    <row r="64" spans="1:9" x14ac:dyDescent="0.25">
      <c r="I64" s="28"/>
    </row>
  </sheetData>
  <sortState ref="F45:I53">
    <sortCondition ref="G45"/>
  </sortState>
  <mergeCells count="8">
    <mergeCell ref="B54:D54"/>
    <mergeCell ref="W5:W6"/>
    <mergeCell ref="A5:A6"/>
    <mergeCell ref="B5:J5"/>
    <mergeCell ref="K5:K6"/>
    <mergeCell ref="M5:M6"/>
    <mergeCell ref="N5:V5"/>
    <mergeCell ref="G54:I5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4"/>
  <sheetViews>
    <sheetView topLeftCell="A22" zoomScale="70" zoomScaleNormal="70" workbookViewId="0">
      <selection activeCell="P74" sqref="P74"/>
    </sheetView>
  </sheetViews>
  <sheetFormatPr defaultRowHeight="15" x14ac:dyDescent="0.25"/>
  <cols>
    <col min="1" max="1" width="18.28515625" customWidth="1"/>
    <col min="2" max="2" width="21.28515625" customWidth="1"/>
    <col min="3" max="3" width="19.140625" customWidth="1"/>
    <col min="4" max="4" width="16.28515625" customWidth="1"/>
    <col min="5" max="5" width="15.7109375" customWidth="1"/>
    <col min="6" max="6" width="16.7109375" customWidth="1"/>
    <col min="7" max="8" width="16.42578125" customWidth="1"/>
    <col min="9" max="9" width="15.42578125" customWidth="1"/>
    <col min="10" max="10" width="16.140625" customWidth="1"/>
    <col min="11" max="11" width="17.28515625" customWidth="1"/>
    <col min="12" max="12" width="16.28515625" customWidth="1"/>
    <col min="13" max="13" width="15.28515625" customWidth="1"/>
    <col min="14" max="14" width="14.85546875" customWidth="1"/>
    <col min="15" max="15" width="16.28515625" customWidth="1"/>
    <col min="16" max="16" width="15.5703125" customWidth="1"/>
    <col min="17" max="17" width="17.140625" customWidth="1"/>
    <col min="18" max="18" width="18.5703125" customWidth="1"/>
    <col min="19" max="19" width="16.7109375" customWidth="1"/>
    <col min="20" max="20" width="16" customWidth="1"/>
    <col min="21" max="21" width="17.5703125" customWidth="1"/>
  </cols>
  <sheetData>
    <row r="1" spans="1:13" ht="23.25" x14ac:dyDescent="0.35">
      <c r="D1" s="13" t="s">
        <v>95</v>
      </c>
    </row>
    <row r="3" spans="1:13" x14ac:dyDescent="0.25">
      <c r="A3" s="7" t="s">
        <v>94</v>
      </c>
      <c r="B3" s="7"/>
    </row>
    <row r="4" spans="1:13" x14ac:dyDescent="0.25">
      <c r="A4" s="151" t="s">
        <v>12</v>
      </c>
      <c r="B4" s="155" t="s">
        <v>97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4"/>
    </row>
    <row r="5" spans="1:13" x14ac:dyDescent="0.25">
      <c r="A5" s="151"/>
      <c r="B5" s="102" t="s">
        <v>100</v>
      </c>
      <c r="C5" s="102" t="s">
        <v>101</v>
      </c>
      <c r="D5" s="102" t="s">
        <v>102</v>
      </c>
      <c r="E5" s="102" t="s">
        <v>103</v>
      </c>
      <c r="F5" s="102" t="s">
        <v>104</v>
      </c>
      <c r="G5" s="102" t="s">
        <v>107</v>
      </c>
      <c r="H5" s="33" t="s">
        <v>105</v>
      </c>
      <c r="I5" s="102" t="s">
        <v>106</v>
      </c>
      <c r="J5" s="102" t="s">
        <v>108</v>
      </c>
      <c r="K5" s="102" t="s">
        <v>109</v>
      </c>
      <c r="L5" s="102" t="s">
        <v>110</v>
      </c>
      <c r="M5" s="14"/>
    </row>
    <row r="6" spans="1:13" x14ac:dyDescent="0.25">
      <c r="A6" s="84">
        <v>1</v>
      </c>
      <c r="B6" s="35">
        <v>1</v>
      </c>
      <c r="C6" s="35">
        <v>0.7</v>
      </c>
      <c r="D6" s="35">
        <v>0.9</v>
      </c>
      <c r="E6" s="35">
        <v>1</v>
      </c>
      <c r="F6" s="35">
        <v>1</v>
      </c>
      <c r="G6" s="35">
        <v>1</v>
      </c>
      <c r="H6" s="60">
        <v>1</v>
      </c>
      <c r="I6" s="35">
        <v>1</v>
      </c>
      <c r="J6" s="35">
        <v>1</v>
      </c>
      <c r="K6" s="35">
        <v>1</v>
      </c>
      <c r="L6" s="35">
        <v>1</v>
      </c>
      <c r="M6" s="32"/>
    </row>
    <row r="7" spans="1:13" x14ac:dyDescent="0.25">
      <c r="A7" s="84">
        <v>2</v>
      </c>
      <c r="B7" s="35">
        <v>0.8</v>
      </c>
      <c r="C7" s="35">
        <v>0.7</v>
      </c>
      <c r="D7" s="35">
        <v>0.7</v>
      </c>
      <c r="E7" s="35">
        <v>0.7</v>
      </c>
      <c r="F7" s="35">
        <v>1</v>
      </c>
      <c r="G7" s="35">
        <v>0.7</v>
      </c>
      <c r="H7" s="60">
        <v>0.8</v>
      </c>
      <c r="I7" s="35">
        <v>0.6</v>
      </c>
      <c r="J7" s="35">
        <v>0.7</v>
      </c>
      <c r="K7" s="35">
        <v>0.8</v>
      </c>
      <c r="L7" s="35">
        <v>0.9</v>
      </c>
      <c r="M7" s="32"/>
    </row>
    <row r="8" spans="1:13" x14ac:dyDescent="0.25">
      <c r="A8" s="84">
        <v>3</v>
      </c>
      <c r="B8" s="35">
        <v>0.5</v>
      </c>
      <c r="C8" s="35">
        <v>0.5</v>
      </c>
      <c r="D8" s="35">
        <v>0.5</v>
      </c>
      <c r="E8" s="35">
        <v>0.6</v>
      </c>
      <c r="F8" s="35">
        <v>0.7</v>
      </c>
      <c r="G8" s="35">
        <v>0.5</v>
      </c>
      <c r="H8" s="60">
        <v>0.7</v>
      </c>
      <c r="I8" s="35">
        <v>0.5</v>
      </c>
      <c r="J8" s="35">
        <v>0.6</v>
      </c>
      <c r="K8" s="35">
        <v>0.6</v>
      </c>
      <c r="L8" s="35">
        <v>1</v>
      </c>
      <c r="M8" s="32"/>
    </row>
    <row r="9" spans="1:13" x14ac:dyDescent="0.25">
      <c r="A9" s="84">
        <v>4</v>
      </c>
      <c r="B9" s="35">
        <v>0.9</v>
      </c>
      <c r="C9" s="35">
        <v>0.9</v>
      </c>
      <c r="D9" s="35">
        <v>0.9</v>
      </c>
      <c r="E9" s="35">
        <v>0.8</v>
      </c>
      <c r="F9" s="35">
        <v>1</v>
      </c>
      <c r="G9" s="35">
        <v>1</v>
      </c>
      <c r="H9" s="60">
        <v>0.8</v>
      </c>
      <c r="I9" s="35">
        <v>0.9</v>
      </c>
      <c r="J9" s="35">
        <v>0.9</v>
      </c>
      <c r="K9" s="35">
        <v>0.9</v>
      </c>
      <c r="L9" s="35">
        <v>0.8</v>
      </c>
      <c r="M9" s="32"/>
    </row>
    <row r="10" spans="1:13" x14ac:dyDescent="0.25">
      <c r="A10" s="84">
        <v>5</v>
      </c>
      <c r="B10" s="35">
        <v>1</v>
      </c>
      <c r="C10" s="35">
        <v>1</v>
      </c>
      <c r="D10" s="35">
        <v>0.6</v>
      </c>
      <c r="E10" s="35">
        <v>1</v>
      </c>
      <c r="F10" s="35">
        <v>1</v>
      </c>
      <c r="G10" s="35">
        <v>1</v>
      </c>
      <c r="H10" s="60">
        <v>1</v>
      </c>
      <c r="I10" s="35">
        <v>1</v>
      </c>
      <c r="J10" s="35">
        <v>1</v>
      </c>
      <c r="K10" s="35">
        <v>1</v>
      </c>
      <c r="L10" s="35">
        <v>1</v>
      </c>
      <c r="M10" s="32"/>
    </row>
    <row r="11" spans="1:13" x14ac:dyDescent="0.25">
      <c r="A11" s="84">
        <v>6</v>
      </c>
      <c r="B11" s="35">
        <v>0.9</v>
      </c>
      <c r="C11" s="35">
        <v>0.1</v>
      </c>
      <c r="D11" s="35">
        <v>0.7</v>
      </c>
      <c r="E11" s="35">
        <v>0.5</v>
      </c>
      <c r="F11" s="35">
        <v>0.9</v>
      </c>
      <c r="G11" s="35">
        <v>0.1</v>
      </c>
      <c r="H11" s="60">
        <v>0.8</v>
      </c>
      <c r="I11" s="35">
        <v>0.9</v>
      </c>
      <c r="J11" s="35">
        <v>0.9</v>
      </c>
      <c r="K11" s="35">
        <v>0.9</v>
      </c>
      <c r="L11" s="35">
        <v>0.9</v>
      </c>
      <c r="M11" s="32"/>
    </row>
    <row r="12" spans="1:13" x14ac:dyDescent="0.25">
      <c r="A12" s="84">
        <v>7</v>
      </c>
      <c r="B12" s="35">
        <v>1</v>
      </c>
      <c r="C12" s="35">
        <v>0.8</v>
      </c>
      <c r="D12" s="35">
        <v>0.8</v>
      </c>
      <c r="E12" s="35">
        <v>1</v>
      </c>
      <c r="F12" s="35">
        <v>0.5</v>
      </c>
      <c r="G12" s="35">
        <v>1</v>
      </c>
      <c r="H12" s="60">
        <v>0.8</v>
      </c>
      <c r="I12" s="35">
        <v>1</v>
      </c>
      <c r="J12" s="35">
        <v>1</v>
      </c>
      <c r="K12" s="35">
        <v>1</v>
      </c>
      <c r="L12" s="35">
        <v>1</v>
      </c>
      <c r="M12" s="32"/>
    </row>
    <row r="13" spans="1:13" x14ac:dyDescent="0.25">
      <c r="A13" s="84">
        <v>8</v>
      </c>
      <c r="B13" s="35">
        <v>0.6</v>
      </c>
      <c r="C13" s="35">
        <v>0.6</v>
      </c>
      <c r="D13" s="35">
        <v>0.6</v>
      </c>
      <c r="E13" s="35">
        <v>0.7</v>
      </c>
      <c r="F13" s="35">
        <v>1</v>
      </c>
      <c r="G13" s="35">
        <v>0.8</v>
      </c>
      <c r="H13" s="60">
        <v>0.8</v>
      </c>
      <c r="I13" s="35">
        <v>0.8</v>
      </c>
      <c r="J13" s="35">
        <v>0.8</v>
      </c>
      <c r="K13" s="35">
        <v>0.8</v>
      </c>
      <c r="L13" s="35">
        <v>1</v>
      </c>
      <c r="M13" s="32"/>
    </row>
    <row r="14" spans="1:13" x14ac:dyDescent="0.25">
      <c r="A14" s="84">
        <v>9</v>
      </c>
      <c r="B14" s="35">
        <v>1</v>
      </c>
      <c r="C14" s="35">
        <v>0.8</v>
      </c>
      <c r="D14" s="35">
        <v>0.9</v>
      </c>
      <c r="E14" s="35">
        <v>1</v>
      </c>
      <c r="F14" s="35">
        <v>1</v>
      </c>
      <c r="G14" s="35">
        <v>1</v>
      </c>
      <c r="H14" s="60">
        <v>1</v>
      </c>
      <c r="I14" s="35">
        <v>1</v>
      </c>
      <c r="J14" s="35">
        <v>1</v>
      </c>
      <c r="K14" s="35">
        <v>1</v>
      </c>
      <c r="L14" s="35">
        <v>1</v>
      </c>
      <c r="M14" s="32"/>
    </row>
    <row r="15" spans="1:13" x14ac:dyDescent="0.25">
      <c r="A15" s="84">
        <v>10</v>
      </c>
      <c r="B15" s="35">
        <v>0.2</v>
      </c>
      <c r="C15" s="35">
        <v>0.2</v>
      </c>
      <c r="D15" s="35">
        <v>0.2</v>
      </c>
      <c r="E15" s="35">
        <v>0.1</v>
      </c>
      <c r="F15" s="35">
        <v>0.1</v>
      </c>
      <c r="G15" s="35">
        <v>0.2</v>
      </c>
      <c r="H15" s="60">
        <v>0.2</v>
      </c>
      <c r="I15" s="35">
        <v>0.2</v>
      </c>
      <c r="J15" s="35">
        <v>0.2</v>
      </c>
      <c r="K15" s="35">
        <v>0.1</v>
      </c>
      <c r="L15" s="35">
        <v>1</v>
      </c>
      <c r="M15" s="32"/>
    </row>
    <row r="16" spans="1:13" x14ac:dyDescent="0.25">
      <c r="A16" s="84">
        <v>11</v>
      </c>
      <c r="B16" s="35">
        <v>0.9</v>
      </c>
      <c r="C16" s="35">
        <v>0.6</v>
      </c>
      <c r="D16" s="35">
        <v>0.8</v>
      </c>
      <c r="E16" s="35">
        <v>0.9</v>
      </c>
      <c r="F16" s="35">
        <v>1</v>
      </c>
      <c r="G16" s="35">
        <v>0.8</v>
      </c>
      <c r="H16" s="60">
        <v>0.6</v>
      </c>
      <c r="I16" s="35">
        <v>0.9</v>
      </c>
      <c r="J16" s="35">
        <v>0.9</v>
      </c>
      <c r="K16" s="35">
        <v>0.9</v>
      </c>
      <c r="L16" s="35">
        <v>0.9</v>
      </c>
      <c r="M16" s="32"/>
    </row>
    <row r="17" spans="1:13" x14ac:dyDescent="0.25">
      <c r="A17" s="84">
        <v>12</v>
      </c>
      <c r="B17" s="35">
        <v>1</v>
      </c>
      <c r="C17" s="35">
        <v>0.9</v>
      </c>
      <c r="D17" s="35">
        <v>0.9</v>
      </c>
      <c r="E17" s="35">
        <v>1</v>
      </c>
      <c r="F17" s="35">
        <v>1</v>
      </c>
      <c r="G17" s="35">
        <v>1</v>
      </c>
      <c r="H17" s="60">
        <v>1</v>
      </c>
      <c r="I17" s="35">
        <v>0.9</v>
      </c>
      <c r="J17" s="35">
        <v>0.9</v>
      </c>
      <c r="K17" s="35">
        <v>0.9</v>
      </c>
      <c r="L17" s="35">
        <v>0.9</v>
      </c>
      <c r="M17" s="32"/>
    </row>
    <row r="18" spans="1:13" x14ac:dyDescent="0.25">
      <c r="A18" s="84">
        <v>13</v>
      </c>
      <c r="B18" s="35">
        <v>0.8</v>
      </c>
      <c r="C18" s="35">
        <v>0.2</v>
      </c>
      <c r="D18" s="35">
        <v>0.9</v>
      </c>
      <c r="E18" s="35">
        <v>0.9</v>
      </c>
      <c r="F18" s="35">
        <v>0.9</v>
      </c>
      <c r="G18" s="35">
        <v>1</v>
      </c>
      <c r="H18" s="60">
        <v>1</v>
      </c>
      <c r="I18" s="35">
        <v>0.9</v>
      </c>
      <c r="J18" s="35">
        <v>0.7</v>
      </c>
      <c r="K18" s="35">
        <v>0.8</v>
      </c>
      <c r="L18" s="35">
        <v>1</v>
      </c>
      <c r="M18" s="32"/>
    </row>
    <row r="19" spans="1:13" x14ac:dyDescent="0.25">
      <c r="A19" s="84">
        <v>14</v>
      </c>
      <c r="B19" s="35">
        <v>0.9</v>
      </c>
      <c r="C19" s="35">
        <v>0.9</v>
      </c>
      <c r="D19" s="35">
        <v>0.9</v>
      </c>
      <c r="E19" s="35">
        <v>0.9</v>
      </c>
      <c r="F19" s="35">
        <v>1</v>
      </c>
      <c r="G19" s="35">
        <v>0.4</v>
      </c>
      <c r="H19" s="60">
        <v>0.7</v>
      </c>
      <c r="I19" s="35">
        <v>0.3</v>
      </c>
      <c r="J19" s="35">
        <v>0.8</v>
      </c>
      <c r="K19" s="35">
        <v>0.8</v>
      </c>
      <c r="L19" s="35">
        <v>0.8</v>
      </c>
      <c r="M19" s="32"/>
    </row>
    <row r="20" spans="1:13" x14ac:dyDescent="0.25">
      <c r="A20" s="84">
        <v>15</v>
      </c>
      <c r="B20" s="35">
        <v>1</v>
      </c>
      <c r="C20" s="35">
        <v>0.8</v>
      </c>
      <c r="D20" s="35">
        <v>1</v>
      </c>
      <c r="E20" s="35">
        <v>1</v>
      </c>
      <c r="F20" s="35">
        <v>1</v>
      </c>
      <c r="G20" s="35">
        <v>1</v>
      </c>
      <c r="H20" s="60">
        <v>0.8</v>
      </c>
      <c r="I20" s="35">
        <v>0.9</v>
      </c>
      <c r="J20" s="35">
        <v>0.9</v>
      </c>
      <c r="K20" s="35">
        <v>0.9</v>
      </c>
      <c r="L20" s="35">
        <v>0.9</v>
      </c>
      <c r="M20" s="32"/>
    </row>
    <row r="21" spans="1:13" x14ac:dyDescent="0.25">
      <c r="A21" s="84">
        <v>16</v>
      </c>
      <c r="B21" s="35">
        <v>0.9</v>
      </c>
      <c r="C21" s="35">
        <v>0.8</v>
      </c>
      <c r="D21" s="35">
        <v>0.8</v>
      </c>
      <c r="E21" s="35">
        <v>0.8</v>
      </c>
      <c r="F21" s="35">
        <v>0.9</v>
      </c>
      <c r="G21" s="35">
        <v>0.7</v>
      </c>
      <c r="H21" s="60">
        <v>0.9</v>
      </c>
      <c r="I21" s="35">
        <v>0.8</v>
      </c>
      <c r="J21" s="35">
        <v>0.8</v>
      </c>
      <c r="K21" s="35">
        <v>0.8</v>
      </c>
      <c r="L21" s="35">
        <v>1</v>
      </c>
      <c r="M21" s="32"/>
    </row>
    <row r="22" spans="1:13" x14ac:dyDescent="0.25">
      <c r="A22" s="84">
        <v>17</v>
      </c>
      <c r="B22" s="35">
        <v>0.9</v>
      </c>
      <c r="C22" s="35">
        <v>0.9</v>
      </c>
      <c r="D22" s="35">
        <v>0.9</v>
      </c>
      <c r="E22" s="35">
        <v>0.8</v>
      </c>
      <c r="F22" s="35">
        <v>0.9</v>
      </c>
      <c r="G22" s="35">
        <v>0.9</v>
      </c>
      <c r="H22" s="60">
        <v>0.9</v>
      </c>
      <c r="I22" s="35">
        <v>1</v>
      </c>
      <c r="J22" s="35">
        <v>1</v>
      </c>
      <c r="K22" s="35">
        <v>1</v>
      </c>
      <c r="L22" s="35">
        <v>1</v>
      </c>
      <c r="M22" s="32"/>
    </row>
    <row r="23" spans="1:13" x14ac:dyDescent="0.25">
      <c r="A23" s="84">
        <v>18</v>
      </c>
      <c r="B23" s="35">
        <v>0.8</v>
      </c>
      <c r="C23" s="35">
        <v>0.9</v>
      </c>
      <c r="D23" s="35">
        <v>0.8</v>
      </c>
      <c r="E23" s="35">
        <v>0.9</v>
      </c>
      <c r="F23" s="35">
        <v>1</v>
      </c>
      <c r="G23" s="35">
        <v>0.7</v>
      </c>
      <c r="H23" s="60">
        <v>0.9</v>
      </c>
      <c r="I23" s="35">
        <v>0.8</v>
      </c>
      <c r="J23" s="35">
        <v>1</v>
      </c>
      <c r="K23" s="35">
        <v>1</v>
      </c>
      <c r="L23" s="35">
        <v>1</v>
      </c>
      <c r="M23" s="32"/>
    </row>
    <row r="24" spans="1:13" x14ac:dyDescent="0.25">
      <c r="A24" s="84">
        <v>19</v>
      </c>
      <c r="B24" s="35">
        <v>1</v>
      </c>
      <c r="C24" s="35">
        <v>1</v>
      </c>
      <c r="D24" s="35">
        <v>1</v>
      </c>
      <c r="E24" s="35">
        <v>1</v>
      </c>
      <c r="F24" s="35">
        <v>1</v>
      </c>
      <c r="G24" s="35">
        <v>1</v>
      </c>
      <c r="H24" s="60">
        <v>1</v>
      </c>
      <c r="I24" s="35">
        <v>1</v>
      </c>
      <c r="J24" s="35">
        <v>0.8</v>
      </c>
      <c r="K24" s="35">
        <v>1</v>
      </c>
      <c r="L24" s="35">
        <v>1</v>
      </c>
      <c r="M24" s="32"/>
    </row>
    <row r="25" spans="1:13" x14ac:dyDescent="0.25">
      <c r="A25" s="84">
        <v>20</v>
      </c>
      <c r="B25" s="35">
        <v>0.8</v>
      </c>
      <c r="C25" s="35">
        <v>0.8</v>
      </c>
      <c r="D25" s="35">
        <v>0.8</v>
      </c>
      <c r="E25" s="35">
        <v>0.9</v>
      </c>
      <c r="F25" s="35">
        <v>1</v>
      </c>
      <c r="G25" s="35">
        <v>1</v>
      </c>
      <c r="H25" s="60">
        <v>1</v>
      </c>
      <c r="I25" s="35">
        <v>1</v>
      </c>
      <c r="J25" s="35">
        <v>1</v>
      </c>
      <c r="K25" s="35"/>
      <c r="L25" s="35">
        <v>1</v>
      </c>
      <c r="M25" s="32"/>
    </row>
    <row r="26" spans="1:13" x14ac:dyDescent="0.25">
      <c r="A26" s="84">
        <v>21</v>
      </c>
      <c r="B26" s="35">
        <v>1</v>
      </c>
      <c r="C26" s="35">
        <v>0.7</v>
      </c>
      <c r="D26" s="35">
        <v>0.7</v>
      </c>
      <c r="E26" s="35">
        <v>0.7</v>
      </c>
      <c r="F26" s="35">
        <v>1</v>
      </c>
      <c r="G26" s="35">
        <v>0.5</v>
      </c>
      <c r="H26" s="60">
        <v>0.5</v>
      </c>
      <c r="I26" s="35">
        <v>1</v>
      </c>
      <c r="J26" s="35">
        <v>1</v>
      </c>
      <c r="K26" s="35">
        <v>1</v>
      </c>
      <c r="L26" s="35">
        <v>1</v>
      </c>
      <c r="M26" s="32"/>
    </row>
    <row r="27" spans="1:13" x14ac:dyDescent="0.25">
      <c r="A27" s="84">
        <v>22</v>
      </c>
      <c r="B27" s="35">
        <v>0.9</v>
      </c>
      <c r="C27" s="35">
        <v>0.8</v>
      </c>
      <c r="D27" s="35">
        <v>0.8</v>
      </c>
      <c r="E27" s="35">
        <v>0.5</v>
      </c>
      <c r="F27" s="35">
        <v>0.7</v>
      </c>
      <c r="G27" s="35">
        <v>0.5</v>
      </c>
      <c r="H27" s="60">
        <v>0.6</v>
      </c>
      <c r="I27" s="35">
        <v>0.7</v>
      </c>
      <c r="J27" s="35">
        <v>0.7</v>
      </c>
      <c r="K27" s="35">
        <v>0.7</v>
      </c>
      <c r="L27" s="35">
        <v>0.7</v>
      </c>
      <c r="M27" s="32"/>
    </row>
    <row r="28" spans="1:13" x14ac:dyDescent="0.25">
      <c r="A28" s="84">
        <v>23</v>
      </c>
      <c r="B28" s="35">
        <v>0.8</v>
      </c>
      <c r="C28" s="35">
        <v>0.8</v>
      </c>
      <c r="D28" s="35">
        <v>0.9</v>
      </c>
      <c r="E28" s="35">
        <v>0.7</v>
      </c>
      <c r="F28" s="35">
        <v>1</v>
      </c>
      <c r="G28" s="35">
        <v>0.7</v>
      </c>
      <c r="H28" s="60">
        <v>0.8</v>
      </c>
      <c r="I28" s="35">
        <v>0.7</v>
      </c>
      <c r="J28" s="35">
        <v>0.7</v>
      </c>
      <c r="K28" s="35">
        <v>0.7</v>
      </c>
      <c r="L28" s="35">
        <v>1</v>
      </c>
      <c r="M28" s="32"/>
    </row>
    <row r="29" spans="1:13" x14ac:dyDescent="0.25">
      <c r="A29" s="84">
        <v>24</v>
      </c>
      <c r="B29" s="35">
        <v>0.9</v>
      </c>
      <c r="C29" s="35">
        <v>0.4</v>
      </c>
      <c r="D29" s="35">
        <v>0.4</v>
      </c>
      <c r="E29" s="35">
        <v>0.5</v>
      </c>
      <c r="F29" s="35">
        <v>0.6</v>
      </c>
      <c r="G29" s="35">
        <v>0.3</v>
      </c>
      <c r="H29" s="60">
        <v>0.4</v>
      </c>
      <c r="I29" s="35">
        <v>0.7</v>
      </c>
      <c r="J29" s="35">
        <v>0.5</v>
      </c>
      <c r="K29" s="35">
        <v>0.4</v>
      </c>
      <c r="L29" s="35">
        <v>0.6</v>
      </c>
      <c r="M29" s="32"/>
    </row>
    <row r="30" spans="1:13" x14ac:dyDescent="0.25">
      <c r="A30" s="84">
        <v>25</v>
      </c>
      <c r="B30" s="35">
        <v>0.9</v>
      </c>
      <c r="C30" s="35">
        <v>0.7</v>
      </c>
      <c r="D30" s="35">
        <v>1</v>
      </c>
      <c r="E30" s="35">
        <v>1</v>
      </c>
      <c r="F30" s="35">
        <v>0.9</v>
      </c>
      <c r="G30" s="35">
        <v>1</v>
      </c>
      <c r="H30" s="60">
        <v>1</v>
      </c>
      <c r="I30" s="35">
        <v>1</v>
      </c>
      <c r="J30" s="35">
        <v>1</v>
      </c>
      <c r="K30" s="35">
        <v>1</v>
      </c>
      <c r="L30" s="35">
        <v>1</v>
      </c>
      <c r="M30" s="32"/>
    </row>
    <row r="31" spans="1:13" x14ac:dyDescent="0.25">
      <c r="A31" s="84">
        <v>26</v>
      </c>
      <c r="B31" s="35">
        <v>0.4</v>
      </c>
      <c r="C31" s="35">
        <v>0.5</v>
      </c>
      <c r="D31" s="35">
        <v>0.6</v>
      </c>
      <c r="E31" s="35">
        <v>0.7</v>
      </c>
      <c r="F31" s="35">
        <v>0.9</v>
      </c>
      <c r="G31" s="35">
        <v>0.2</v>
      </c>
      <c r="H31" s="60">
        <v>0.5</v>
      </c>
      <c r="I31" s="35">
        <v>0.5</v>
      </c>
      <c r="J31" s="35">
        <v>0.7</v>
      </c>
      <c r="K31" s="35">
        <v>0.8</v>
      </c>
      <c r="L31" s="35">
        <v>1</v>
      </c>
      <c r="M31" s="32"/>
    </row>
    <row r="32" spans="1:13" x14ac:dyDescent="0.25">
      <c r="A32" s="84">
        <v>27</v>
      </c>
      <c r="B32" s="35">
        <v>0.9</v>
      </c>
      <c r="C32" s="35">
        <v>0.8</v>
      </c>
      <c r="D32" s="35">
        <v>0.8</v>
      </c>
      <c r="E32" s="35">
        <v>0.9</v>
      </c>
      <c r="F32" s="35">
        <v>0.8</v>
      </c>
      <c r="G32" s="35">
        <v>0.4</v>
      </c>
      <c r="H32" s="60">
        <v>0.6</v>
      </c>
      <c r="I32" s="35">
        <v>0.5</v>
      </c>
      <c r="J32" s="35">
        <v>0.9</v>
      </c>
      <c r="K32" s="35">
        <v>0.9</v>
      </c>
      <c r="L32" s="35">
        <v>0.9</v>
      </c>
      <c r="M32" s="32"/>
    </row>
    <row r="33" spans="1:20" x14ac:dyDescent="0.25">
      <c r="A33" s="84">
        <v>28</v>
      </c>
      <c r="B33" s="35">
        <v>1</v>
      </c>
      <c r="C33" s="35">
        <v>0.8</v>
      </c>
      <c r="D33" s="35">
        <v>0.8</v>
      </c>
      <c r="E33" s="35">
        <v>0.9</v>
      </c>
      <c r="F33" s="35">
        <v>1</v>
      </c>
      <c r="G33" s="35">
        <v>0.5</v>
      </c>
      <c r="H33" s="60">
        <v>0.5</v>
      </c>
      <c r="I33" s="35">
        <v>0.8</v>
      </c>
      <c r="J33" s="35">
        <v>0.8</v>
      </c>
      <c r="K33" s="35">
        <v>0.9</v>
      </c>
      <c r="L33" s="35">
        <v>1</v>
      </c>
      <c r="M33" s="32"/>
    </row>
    <row r="34" spans="1:20" x14ac:dyDescent="0.25">
      <c r="A34" s="84">
        <v>29</v>
      </c>
      <c r="B34" s="35">
        <v>0.5</v>
      </c>
      <c r="C34" s="35">
        <v>0.1</v>
      </c>
      <c r="D34" s="35">
        <v>0.5</v>
      </c>
      <c r="E34" s="35">
        <v>0.1</v>
      </c>
      <c r="F34" s="35">
        <v>1</v>
      </c>
      <c r="G34" s="35">
        <v>0.5</v>
      </c>
      <c r="H34" s="60">
        <v>0.5</v>
      </c>
      <c r="I34" s="35">
        <v>1</v>
      </c>
      <c r="J34" s="35">
        <v>1</v>
      </c>
      <c r="K34" s="35">
        <v>1</v>
      </c>
      <c r="L34" s="35">
        <v>1</v>
      </c>
      <c r="M34" s="32"/>
    </row>
    <row r="35" spans="1:20" x14ac:dyDescent="0.25">
      <c r="A35" s="84">
        <v>30</v>
      </c>
      <c r="B35" s="35">
        <v>1</v>
      </c>
      <c r="C35" s="35">
        <v>0.5</v>
      </c>
      <c r="D35" s="35">
        <v>0.8</v>
      </c>
      <c r="E35" s="35">
        <v>0.3</v>
      </c>
      <c r="F35" s="35">
        <v>1</v>
      </c>
      <c r="G35" s="35">
        <v>0.1</v>
      </c>
      <c r="H35" s="60">
        <v>0.3</v>
      </c>
      <c r="I35" s="35">
        <v>1</v>
      </c>
      <c r="J35" s="35">
        <v>1</v>
      </c>
      <c r="K35" s="35">
        <v>1</v>
      </c>
      <c r="L35" s="35">
        <v>1</v>
      </c>
      <c r="M35" s="32"/>
    </row>
    <row r="36" spans="1:20" x14ac:dyDescent="0.25">
      <c r="A36" s="6" t="s">
        <v>44</v>
      </c>
      <c r="B36" s="84">
        <f>SUM(B6:B35)</f>
        <v>25.199999999999996</v>
      </c>
      <c r="C36" s="84">
        <f t="shared" ref="C36:H36" si="0">SUM(C6:C35)</f>
        <v>20.200000000000003</v>
      </c>
      <c r="D36" s="84">
        <f t="shared" si="0"/>
        <v>22.900000000000006</v>
      </c>
      <c r="E36" s="84">
        <f t="shared" si="0"/>
        <v>22.799999999999997</v>
      </c>
      <c r="F36" s="84">
        <f t="shared" si="0"/>
        <v>26.8</v>
      </c>
      <c r="G36" s="84">
        <f t="shared" si="0"/>
        <v>20.499999999999996</v>
      </c>
      <c r="H36" s="84">
        <f t="shared" si="0"/>
        <v>22.400000000000006</v>
      </c>
      <c r="I36" s="84">
        <f>SUM(I6:I35)</f>
        <v>24.300000000000004</v>
      </c>
      <c r="J36" s="84">
        <f>SUM(J6:J35)</f>
        <v>25.2</v>
      </c>
      <c r="K36" s="84">
        <f>SUM(K6:K35)</f>
        <v>24.599999999999998</v>
      </c>
      <c r="L36" s="84">
        <f>SUM(L6:L35)</f>
        <v>28.3</v>
      </c>
      <c r="M36" s="31"/>
    </row>
    <row r="37" spans="1:20" x14ac:dyDescent="0.25">
      <c r="A37" s="6" t="s">
        <v>20</v>
      </c>
      <c r="B37" s="63">
        <f>AVERAGE(B6:B35)</f>
        <v>0.83999999999999986</v>
      </c>
      <c r="C37" s="63">
        <f t="shared" ref="C37:H37" si="1">AVERAGE(C6:C35)</f>
        <v>0.67333333333333345</v>
      </c>
      <c r="D37" s="63">
        <f t="shared" si="1"/>
        <v>0.76333333333333353</v>
      </c>
      <c r="E37" s="63">
        <f t="shared" si="1"/>
        <v>0.7599999999999999</v>
      </c>
      <c r="F37" s="63">
        <f t="shared" si="1"/>
        <v>0.89333333333333331</v>
      </c>
      <c r="G37" s="63">
        <f t="shared" si="1"/>
        <v>0.68333333333333324</v>
      </c>
      <c r="H37" s="63">
        <f t="shared" si="1"/>
        <v>0.74666666666666681</v>
      </c>
      <c r="I37" s="63">
        <f>AVERAGE(I6:I35)</f>
        <v>0.81000000000000016</v>
      </c>
      <c r="J37" s="63">
        <f>AVERAGE(J6:J35)</f>
        <v>0.84</v>
      </c>
      <c r="K37" s="63">
        <f>AVERAGE(K6:K35)</f>
        <v>0.84827586206896544</v>
      </c>
      <c r="L37" s="63">
        <f>AVERAGE(L6:L35)</f>
        <v>0.94333333333333336</v>
      </c>
      <c r="M37" s="31"/>
    </row>
    <row r="39" spans="1:20" x14ac:dyDescent="0.25">
      <c r="A39" s="7" t="s">
        <v>96</v>
      </c>
    </row>
    <row r="40" spans="1:20" x14ac:dyDescent="0.25">
      <c r="A40" s="142" t="s">
        <v>97</v>
      </c>
      <c r="B40" s="155" t="s">
        <v>74</v>
      </c>
      <c r="C40" s="155"/>
      <c r="D40" s="155"/>
      <c r="E40" s="155"/>
      <c r="F40" s="155"/>
      <c r="G40" s="155"/>
      <c r="H40" s="155"/>
      <c r="I40" s="155"/>
      <c r="J40" s="155"/>
    </row>
    <row r="41" spans="1:20" x14ac:dyDescent="0.25">
      <c r="A41" s="143"/>
      <c r="B41" s="84" t="s">
        <v>21</v>
      </c>
      <c r="C41" s="84" t="s">
        <v>25</v>
      </c>
      <c r="D41" s="84" t="s">
        <v>27</v>
      </c>
      <c r="E41" s="84" t="s">
        <v>22</v>
      </c>
      <c r="F41" s="84" t="s">
        <v>24</v>
      </c>
      <c r="G41" s="84" t="s">
        <v>28</v>
      </c>
      <c r="H41" s="84" t="s">
        <v>23</v>
      </c>
      <c r="I41" s="84" t="s">
        <v>26</v>
      </c>
      <c r="J41" s="84" t="s">
        <v>29</v>
      </c>
      <c r="L41" s="28"/>
      <c r="M41" s="45"/>
      <c r="O41" s="45"/>
      <c r="P41" s="28"/>
      <c r="Q41" s="28"/>
      <c r="R41" s="28"/>
      <c r="S41" s="28"/>
      <c r="T41" s="28"/>
    </row>
    <row r="42" spans="1:20" x14ac:dyDescent="0.25">
      <c r="A42" s="6" t="s">
        <v>100</v>
      </c>
      <c r="B42" s="85">
        <v>61.68</v>
      </c>
      <c r="C42" s="109">
        <v>62.436666666666667</v>
      </c>
      <c r="D42" s="108">
        <v>60.25</v>
      </c>
      <c r="E42" s="85">
        <v>60.396666666666668</v>
      </c>
      <c r="F42" s="85">
        <v>60.433333333333337</v>
      </c>
      <c r="G42" s="86">
        <v>61.426666666666669</v>
      </c>
      <c r="H42" s="85">
        <v>61.49666666666667</v>
      </c>
      <c r="I42" s="85">
        <v>61.346666666666671</v>
      </c>
      <c r="J42" s="86">
        <v>61.343333333333334</v>
      </c>
      <c r="L42" s="28"/>
      <c r="M42" s="45"/>
      <c r="O42" s="48"/>
    </row>
    <row r="43" spans="1:20" x14ac:dyDescent="0.25">
      <c r="A43" s="6" t="s">
        <v>101</v>
      </c>
      <c r="B43" s="85">
        <v>10.786666666666667</v>
      </c>
      <c r="C43" s="85">
        <v>10.573333333333332</v>
      </c>
      <c r="D43" s="85">
        <v>9.379999999999999</v>
      </c>
      <c r="E43" s="85">
        <v>11.186666666666667</v>
      </c>
      <c r="F43" s="109">
        <v>11.356666666666667</v>
      </c>
      <c r="G43" s="85">
        <v>10.043333333333335</v>
      </c>
      <c r="H43" s="85">
        <v>10.896666666666668</v>
      </c>
      <c r="I43" s="85">
        <v>9.7799999999999994</v>
      </c>
      <c r="J43" s="108">
        <v>9.293333333333333</v>
      </c>
      <c r="L43" s="28"/>
      <c r="M43" s="45"/>
      <c r="O43" s="48"/>
    </row>
    <row r="44" spans="1:20" x14ac:dyDescent="0.25">
      <c r="A44" s="6" t="s">
        <v>102</v>
      </c>
      <c r="B44" s="24">
        <v>27.5</v>
      </c>
      <c r="C44" s="110">
        <v>27.41</v>
      </c>
      <c r="D44" s="24">
        <v>29.8</v>
      </c>
      <c r="E44" s="24">
        <v>29.290000000000003</v>
      </c>
      <c r="F44" s="112">
        <v>31.439999999999998</v>
      </c>
      <c r="G44" s="24">
        <v>29.206666666666667</v>
      </c>
      <c r="H44" s="24">
        <v>29.806666666666668</v>
      </c>
      <c r="I44" s="24">
        <v>30.793333333333333</v>
      </c>
      <c r="J44" s="24">
        <v>30.540000000000003</v>
      </c>
      <c r="L44" s="28"/>
      <c r="M44" s="45"/>
      <c r="O44" s="48"/>
    </row>
    <row r="45" spans="1:20" x14ac:dyDescent="0.25">
      <c r="A45" s="6" t="s">
        <v>103</v>
      </c>
      <c r="B45" s="110">
        <v>50.346666666666664</v>
      </c>
      <c r="C45" s="34">
        <v>50.423333333333339</v>
      </c>
      <c r="D45" s="24">
        <v>50.74</v>
      </c>
      <c r="E45" s="86">
        <v>50.356666666666662</v>
      </c>
      <c r="F45" s="24">
        <v>50.426666666666669</v>
      </c>
      <c r="G45" s="34">
        <v>51.4</v>
      </c>
      <c r="H45" s="24">
        <v>51.536666666666669</v>
      </c>
      <c r="I45" s="112">
        <v>51.733333333333327</v>
      </c>
      <c r="J45" s="24">
        <v>51.583333333333336</v>
      </c>
      <c r="L45" s="28"/>
      <c r="M45" s="45"/>
      <c r="O45" s="48"/>
    </row>
    <row r="46" spans="1:20" x14ac:dyDescent="0.25">
      <c r="A46" s="6" t="s">
        <v>104</v>
      </c>
      <c r="B46" s="34">
        <v>8.7949054248941269E-2</v>
      </c>
      <c r="C46" s="34">
        <v>8.79654011216571E-2</v>
      </c>
      <c r="D46" s="34">
        <v>7.3292760288764303E-2</v>
      </c>
      <c r="E46" s="34">
        <v>9.0877672773612195E-2</v>
      </c>
      <c r="F46" s="34">
        <v>7.3281217587654712E-2</v>
      </c>
      <c r="G46" s="110">
        <v>6.4485116080847074E-2</v>
      </c>
      <c r="H46" s="112">
        <v>9.3796029369184367E-2</v>
      </c>
      <c r="I46" s="34">
        <v>7.6223139061974463E-2</v>
      </c>
      <c r="J46" s="34">
        <v>7.0000000000000007E-2</v>
      </c>
      <c r="L46" s="28"/>
      <c r="M46" s="45"/>
      <c r="O46" s="48"/>
    </row>
    <row r="47" spans="1:20" x14ac:dyDescent="0.25">
      <c r="A47" s="6" t="s">
        <v>107</v>
      </c>
      <c r="B47" s="24">
        <v>17.153333333333332</v>
      </c>
      <c r="C47" s="34">
        <v>16.533333333333331</v>
      </c>
      <c r="D47" s="24">
        <v>14.616666666666667</v>
      </c>
      <c r="E47" s="112">
        <v>17.576666666666664</v>
      </c>
      <c r="F47" s="86">
        <v>14.956666666666669</v>
      </c>
      <c r="G47" s="24">
        <v>14.446666666666667</v>
      </c>
      <c r="H47" s="24">
        <v>16.38</v>
      </c>
      <c r="I47" s="34">
        <v>14.906666666666666</v>
      </c>
      <c r="J47" s="110">
        <v>13.896666666666667</v>
      </c>
      <c r="L47" s="28"/>
      <c r="M47" s="45"/>
      <c r="O47" s="48"/>
    </row>
    <row r="48" spans="1:20" x14ac:dyDescent="0.25">
      <c r="A48" s="59" t="s">
        <v>99</v>
      </c>
      <c r="B48" s="85">
        <v>21.822222222222223</v>
      </c>
      <c r="C48" s="85">
        <v>25.977777777777778</v>
      </c>
      <c r="D48" s="85">
        <v>30.2</v>
      </c>
      <c r="E48" s="108">
        <v>21.8</v>
      </c>
      <c r="F48" s="85">
        <v>28.077777777777779</v>
      </c>
      <c r="G48" s="85">
        <v>30.711111111111112</v>
      </c>
      <c r="H48" s="85">
        <v>22.422222222222221</v>
      </c>
      <c r="I48" s="86">
        <v>28.066666666666674</v>
      </c>
      <c r="J48" s="109">
        <v>31.088888888888892</v>
      </c>
      <c r="L48" s="28"/>
      <c r="M48" s="45"/>
      <c r="O48" s="48"/>
    </row>
    <row r="49" spans="1:24" x14ac:dyDescent="0.25">
      <c r="A49" s="6" t="s">
        <v>106</v>
      </c>
      <c r="B49" s="108">
        <v>3.4</v>
      </c>
      <c r="C49" s="85">
        <v>3.5333333333333332</v>
      </c>
      <c r="D49" s="85">
        <v>3.5</v>
      </c>
      <c r="E49" s="85">
        <v>3.5</v>
      </c>
      <c r="F49" s="85">
        <v>3.5333333333333332</v>
      </c>
      <c r="G49" s="85">
        <v>3.6333333333333333</v>
      </c>
      <c r="H49" s="85">
        <v>3.6333333333333333</v>
      </c>
      <c r="I49" s="109">
        <v>3.8666666666666698</v>
      </c>
      <c r="J49" s="85">
        <v>3.5666666666666669</v>
      </c>
      <c r="L49" s="28"/>
      <c r="M49" s="45"/>
      <c r="O49" s="48"/>
    </row>
    <row r="50" spans="1:24" x14ac:dyDescent="0.25">
      <c r="A50" s="6" t="s">
        <v>111</v>
      </c>
      <c r="B50" s="86">
        <v>3.4333333333333331</v>
      </c>
      <c r="C50" s="86">
        <v>3.7333333333333334</v>
      </c>
      <c r="D50" s="109">
        <v>3.8</v>
      </c>
      <c r="E50" s="86">
        <v>3.5</v>
      </c>
      <c r="F50" s="86">
        <v>3.4333333333333331</v>
      </c>
      <c r="G50" s="86">
        <v>3.6</v>
      </c>
      <c r="H50" s="108">
        <v>3.4</v>
      </c>
      <c r="I50" s="86">
        <v>3.5333333333333332</v>
      </c>
      <c r="J50" s="85">
        <v>3.6333333333333333</v>
      </c>
      <c r="L50" s="28"/>
      <c r="M50" s="48"/>
      <c r="O50" s="48"/>
    </row>
    <row r="51" spans="1:24" x14ac:dyDescent="0.25">
      <c r="A51" s="6" t="s">
        <v>109</v>
      </c>
      <c r="B51" s="86">
        <v>3.7666666666666666</v>
      </c>
      <c r="C51" s="86">
        <v>3.4</v>
      </c>
      <c r="D51" s="86">
        <v>3.1333333333333333</v>
      </c>
      <c r="E51" s="86">
        <v>3.5</v>
      </c>
      <c r="F51" s="108">
        <v>2.7333333333333334</v>
      </c>
      <c r="G51" s="86">
        <v>3.6</v>
      </c>
      <c r="H51" s="86">
        <v>3.4333333333333331</v>
      </c>
      <c r="I51" s="109">
        <v>3.9666666666666668</v>
      </c>
      <c r="J51" s="85">
        <v>3.6333333333333333</v>
      </c>
      <c r="L51" s="28"/>
    </row>
    <row r="52" spans="1:24" x14ac:dyDescent="0.25">
      <c r="A52" s="6" t="s">
        <v>110</v>
      </c>
      <c r="B52" s="86">
        <v>3.5</v>
      </c>
      <c r="C52" s="86">
        <v>3.8666666666666667</v>
      </c>
      <c r="D52" s="86">
        <v>4.0333333333333332</v>
      </c>
      <c r="E52" s="86">
        <v>3.5333333333333332</v>
      </c>
      <c r="F52" s="86">
        <v>3.7333333333333334</v>
      </c>
      <c r="G52" s="109">
        <v>4.0666666666666664</v>
      </c>
      <c r="H52" s="108">
        <v>3.4333333333333331</v>
      </c>
      <c r="I52" s="86">
        <v>3.8</v>
      </c>
      <c r="J52" s="85">
        <v>3.8666666666666667</v>
      </c>
      <c r="L52" s="28"/>
    </row>
    <row r="53" spans="1:24" x14ac:dyDescent="0.25">
      <c r="A53" s="59"/>
      <c r="B53" s="28"/>
      <c r="C53" s="28"/>
      <c r="D53" s="28"/>
      <c r="E53" s="28"/>
      <c r="F53" s="28"/>
      <c r="G53" s="28"/>
      <c r="H53" s="28"/>
      <c r="I53" s="28"/>
      <c r="J53" s="28"/>
      <c r="L53" s="28"/>
    </row>
    <row r="54" spans="1:24" x14ac:dyDescent="0.25">
      <c r="A54" s="55" t="s">
        <v>112</v>
      </c>
      <c r="B54" s="107"/>
      <c r="C54" s="61"/>
      <c r="D54" s="61"/>
      <c r="E54" s="61"/>
      <c r="F54" s="61"/>
      <c r="G54" s="61"/>
      <c r="H54" s="61"/>
      <c r="I54" s="61"/>
    </row>
    <row r="55" spans="1:24" x14ac:dyDescent="0.25">
      <c r="A55" s="55" t="s">
        <v>113</v>
      </c>
      <c r="B55" s="111"/>
    </row>
    <row r="57" spans="1:24" x14ac:dyDescent="0.25">
      <c r="A57" s="50" t="s">
        <v>98</v>
      </c>
      <c r="B57" s="21"/>
      <c r="C57" s="31"/>
      <c r="D57" s="31"/>
      <c r="E57" s="31"/>
      <c r="F57" s="31"/>
      <c r="G57" s="31"/>
      <c r="H57" s="31"/>
      <c r="I57" s="31"/>
      <c r="J57" s="31"/>
    </row>
    <row r="58" spans="1:24" x14ac:dyDescent="0.25">
      <c r="A58" s="135" t="s">
        <v>114</v>
      </c>
      <c r="B58" s="135" t="s">
        <v>117</v>
      </c>
      <c r="C58" s="135" t="s">
        <v>118</v>
      </c>
      <c r="D58" s="137" t="s">
        <v>39</v>
      </c>
      <c r="E58" s="139"/>
      <c r="F58" s="137" t="s">
        <v>135</v>
      </c>
      <c r="G58" s="139"/>
      <c r="H58" s="137" t="s">
        <v>138</v>
      </c>
      <c r="I58" s="139"/>
      <c r="J58" s="137" t="s">
        <v>133</v>
      </c>
      <c r="K58" s="139"/>
      <c r="L58" s="137" t="s">
        <v>136</v>
      </c>
      <c r="M58" s="139"/>
      <c r="N58" s="144" t="s">
        <v>43</v>
      </c>
      <c r="O58" s="146"/>
      <c r="P58" s="137" t="s">
        <v>134</v>
      </c>
      <c r="Q58" s="139"/>
      <c r="R58" s="156" t="s">
        <v>137</v>
      </c>
      <c r="S58" s="157"/>
      <c r="T58" s="137" t="s">
        <v>139</v>
      </c>
      <c r="U58" s="139"/>
    </row>
    <row r="59" spans="1:24" x14ac:dyDescent="0.25">
      <c r="A59" s="136"/>
      <c r="B59" s="136"/>
      <c r="C59" s="136"/>
      <c r="D59" s="84" t="s">
        <v>115</v>
      </c>
      <c r="E59" s="84" t="s">
        <v>116</v>
      </c>
      <c r="F59" s="84" t="s">
        <v>115</v>
      </c>
      <c r="G59" s="84" t="s">
        <v>116</v>
      </c>
      <c r="H59" s="84" t="s">
        <v>115</v>
      </c>
      <c r="I59" s="84" t="s">
        <v>116</v>
      </c>
      <c r="J59" s="84" t="s">
        <v>115</v>
      </c>
      <c r="K59" s="84" t="s">
        <v>116</v>
      </c>
      <c r="L59" s="84" t="s">
        <v>115</v>
      </c>
      <c r="M59" s="84" t="s">
        <v>116</v>
      </c>
      <c r="N59" s="84" t="s">
        <v>115</v>
      </c>
      <c r="O59" s="84" t="s">
        <v>116</v>
      </c>
      <c r="P59" s="84" t="s">
        <v>115</v>
      </c>
      <c r="Q59" s="84" t="s">
        <v>116</v>
      </c>
      <c r="R59" s="33" t="s">
        <v>115</v>
      </c>
      <c r="S59" s="33" t="s">
        <v>116</v>
      </c>
      <c r="T59" s="84" t="s">
        <v>115</v>
      </c>
      <c r="U59" s="84" t="s">
        <v>116</v>
      </c>
      <c r="W59" s="28"/>
      <c r="X59" s="28"/>
    </row>
    <row r="60" spans="1:24" x14ac:dyDescent="0.25">
      <c r="A60" s="6" t="s">
        <v>100</v>
      </c>
      <c r="B60" s="24">
        <v>0.83999999999999986</v>
      </c>
      <c r="C60" s="24">
        <f t="shared" ref="C60:C70" si="2">B60/B$71</f>
        <v>9.5437093530441122E-2</v>
      </c>
      <c r="D60" s="24">
        <f>(B42-D42)/(C42-D42)</f>
        <v>0.65396341463414598</v>
      </c>
      <c r="E60" s="24">
        <f>D60*C60</f>
        <v>6.241236756792564E-2</v>
      </c>
      <c r="F60" s="24">
        <f>(C42-D42)/(C42-D42)</f>
        <v>1</v>
      </c>
      <c r="G60" s="24">
        <f t="shared" ref="G60:G70" si="3">F60*C60</f>
        <v>9.5437093530441122E-2</v>
      </c>
      <c r="H60" s="24">
        <f>(D42-D42)/(C42-D42)</f>
        <v>0</v>
      </c>
      <c r="I60" s="24">
        <f t="shared" ref="I60:I70" si="4">H60*C60</f>
        <v>0</v>
      </c>
      <c r="J60" s="24">
        <f>(E42-D42)/(C42-D42)</f>
        <v>6.7073170731708029E-2</v>
      </c>
      <c r="K60" s="24">
        <f t="shared" ref="K60:K70" si="5">J60*C60</f>
        <v>6.4012684685052649E-3</v>
      </c>
      <c r="L60" s="24">
        <f>(F42-D42)/(C42-D42)</f>
        <v>8.3841463414635845E-2</v>
      </c>
      <c r="M60" s="24">
        <f>L60*C60</f>
        <v>8.001585585631658E-3</v>
      </c>
      <c r="N60" s="24">
        <f>(G42-D42)/(C42-D42)</f>
        <v>0.53810975609756206</v>
      </c>
      <c r="O60" s="24">
        <f t="shared" ref="O60:O70" si="6">N60*C60</f>
        <v>5.1355631122325891E-2</v>
      </c>
      <c r="P60" s="24">
        <f>(H42-D42)/(C42-D42)</f>
        <v>0.57012195121951337</v>
      </c>
      <c r="Q60" s="24">
        <f t="shared" ref="Q60:Q70" si="7">P60*C60</f>
        <v>5.4410781982294286E-2</v>
      </c>
      <c r="R60" s="34">
        <f>(I42-D42)/(C42-D42)</f>
        <v>0.50152439024390427</v>
      </c>
      <c r="S60" s="34">
        <f t="shared" ref="S60:S70" si="8">R60*C60</f>
        <v>4.7864030139504944E-2</v>
      </c>
      <c r="T60" s="24">
        <f>(J42-D42)/(C42-D42)</f>
        <v>0.5</v>
      </c>
      <c r="U60" s="24">
        <f>T60*C60</f>
        <v>4.7718546765220561E-2</v>
      </c>
      <c r="W60" s="28"/>
      <c r="X60" s="28"/>
    </row>
    <row r="61" spans="1:24" x14ac:dyDescent="0.25">
      <c r="A61" s="6" t="s">
        <v>101</v>
      </c>
      <c r="B61" s="24">
        <v>0.67333333333333345</v>
      </c>
      <c r="C61" s="24">
        <f t="shared" si="2"/>
        <v>7.6501162274401235E-2</v>
      </c>
      <c r="D61" s="24">
        <f>(B43-J43)/(F43-J43)</f>
        <v>0.72374798061389334</v>
      </c>
      <c r="E61" s="24">
        <f t="shared" ref="E61:E70" si="9">D61*C61</f>
        <v>5.536756171071365E-2</v>
      </c>
      <c r="F61" s="24">
        <f>(C43-J43)/(F43-J43)</f>
        <v>0.62035541195476518</v>
      </c>
      <c r="G61" s="24">
        <f t="shared" si="3"/>
        <v>4.7457910037754521E-2</v>
      </c>
      <c r="H61" s="24">
        <f>(D43-J43)/(F43-J43)</f>
        <v>4.2003231017770253E-2</v>
      </c>
      <c r="I61" s="24">
        <f t="shared" si="4"/>
        <v>3.2132959921396054E-3</v>
      </c>
      <c r="J61" s="24">
        <f>(E43-J43)/(F43-J43)</f>
        <v>0.91760904684975775</v>
      </c>
      <c r="K61" s="24">
        <f t="shared" si="5"/>
        <v>7.0198158597511967E-2</v>
      </c>
      <c r="L61" s="24">
        <f>(F43-J43)/(F43-J43)</f>
        <v>1</v>
      </c>
      <c r="M61" s="24">
        <f t="shared" ref="M61:M70" si="10">L61*C61</f>
        <v>7.6501162274401235E-2</v>
      </c>
      <c r="N61" s="24">
        <f>(G43-J43)/(F43-J43)</f>
        <v>0.36348949919224621</v>
      </c>
      <c r="O61" s="24">
        <f t="shared" si="6"/>
        <v>2.7807369162746863E-2</v>
      </c>
      <c r="P61" s="24">
        <f>(H43-J43)/(F43-J43)</f>
        <v>0.77705977382875657</v>
      </c>
      <c r="Q61" s="24">
        <f t="shared" si="7"/>
        <v>5.9445975854583229E-2</v>
      </c>
      <c r="R61" s="34">
        <f>(I43-J43)/(F43-J43)</f>
        <v>0.23586429725363464</v>
      </c>
      <c r="S61" s="34">
        <f t="shared" si="8"/>
        <v>1.8043892878937914E-2</v>
      </c>
      <c r="T61" s="24">
        <f>(J43-J43)/(F43-J43)</f>
        <v>0</v>
      </c>
      <c r="U61" s="24">
        <f t="shared" ref="U61:U70" si="11">T61*C61</f>
        <v>0</v>
      </c>
      <c r="W61" s="28"/>
      <c r="X61" s="28"/>
    </row>
    <row r="62" spans="1:24" x14ac:dyDescent="0.25">
      <c r="A62" s="6" t="s">
        <v>102</v>
      </c>
      <c r="B62" s="24">
        <v>0.76333333333333353</v>
      </c>
      <c r="C62" s="24">
        <f t="shared" si="2"/>
        <v>8.6726565152662805E-2</v>
      </c>
      <c r="D62" s="24">
        <f>(B44-C44)/(F44-C44)</f>
        <v>2.2332506203473924E-2</v>
      </c>
      <c r="E62" s="24">
        <f>D62*C62</f>
        <v>1.9368215542778274E-3</v>
      </c>
      <c r="F62" s="24">
        <f>(C44-C44)/(F44-C44)</f>
        <v>0</v>
      </c>
      <c r="G62" s="24">
        <f t="shared" si="3"/>
        <v>0</v>
      </c>
      <c r="H62" s="24">
        <f>(D44-C44)/(F44-C44)</f>
        <v>0.59305210918114193</v>
      </c>
      <c r="I62" s="24">
        <f t="shared" si="4"/>
        <v>5.14333723858224E-2</v>
      </c>
      <c r="J62" s="24">
        <f>(E44-C44)/(F44-C44)</f>
        <v>0.46650124069478999</v>
      </c>
      <c r="K62" s="24">
        <f t="shared" si="5"/>
        <v>4.0458050244914737E-2</v>
      </c>
      <c r="L62" s="24">
        <f>(F44-C44)/(F44-C44)</f>
        <v>1</v>
      </c>
      <c r="M62" s="24">
        <f t="shared" si="10"/>
        <v>8.6726565152662805E-2</v>
      </c>
      <c r="N62" s="24">
        <f>(G44-C44)/(F44-C44)</f>
        <v>0.44582299421009131</v>
      </c>
      <c r="O62" s="24">
        <f t="shared" si="6"/>
        <v>3.8664696953916694E-2</v>
      </c>
      <c r="P62" s="24">
        <f>(H44-C44)/(F44-C44)</f>
        <v>0.59470636889991801</v>
      </c>
      <c r="Q62" s="24">
        <f t="shared" si="7"/>
        <v>5.1576840649102257E-2</v>
      </c>
      <c r="R62" s="34">
        <f>(I44-C44)/(F44-C44)</f>
        <v>0.83953680727874314</v>
      </c>
      <c r="S62" s="34">
        <f t="shared" si="8"/>
        <v>7.281014361451843E-2</v>
      </c>
      <c r="T62" s="24">
        <f>(J44-C44)/(F44-C44)</f>
        <v>0.77667493796526166</v>
      </c>
      <c r="U62" s="24">
        <f t="shared" si="11"/>
        <v>6.7358349609884613E-2</v>
      </c>
      <c r="W62" s="28"/>
      <c r="X62" s="28"/>
    </row>
    <row r="63" spans="1:24" x14ac:dyDescent="0.25">
      <c r="A63" s="6" t="s">
        <v>103</v>
      </c>
      <c r="B63" s="24">
        <v>0.7599999999999999</v>
      </c>
      <c r="C63" s="24">
        <f t="shared" si="2"/>
        <v>8.634784652754196E-2</v>
      </c>
      <c r="D63" s="24">
        <f>(B45-B45)/(I45-B45)</f>
        <v>0</v>
      </c>
      <c r="E63" s="24">
        <f t="shared" si="9"/>
        <v>0</v>
      </c>
      <c r="F63" s="24">
        <f>(C45-B45)/(I45-B45)</f>
        <v>5.5288461538467761E-2</v>
      </c>
      <c r="G63" s="24">
        <f t="shared" si="3"/>
        <v>4.7740395916675204E-3</v>
      </c>
      <c r="H63" s="24">
        <f>(D45-B45)/(I45-B45)</f>
        <v>0.2836538461538502</v>
      </c>
      <c r="I63" s="24">
        <f t="shared" si="4"/>
        <v>2.4492898774639654E-2</v>
      </c>
      <c r="J63" s="24">
        <f>(E45-B45)/(I45-B45)</f>
        <v>7.2115384615370447E-3</v>
      </c>
      <c r="K63" s="24">
        <f t="shared" si="5"/>
        <v>6.2270081630426681E-4</v>
      </c>
      <c r="L63" s="24">
        <f>(F45-B45)/(I45-B45)</f>
        <v>5.7692307692311734E-2</v>
      </c>
      <c r="M63" s="24">
        <f t="shared" si="10"/>
        <v>4.9816065304354624E-3</v>
      </c>
      <c r="N63" s="24">
        <f>(G45-B45)/(I45-B45)</f>
        <v>0.75961538461538747</v>
      </c>
      <c r="O63" s="24">
        <f t="shared" si="6"/>
        <v>6.5591152650729234E-2</v>
      </c>
      <c r="P63" s="24">
        <f>(H45-B45)/(I45-B45)</f>
        <v>0.85817307692308253</v>
      </c>
      <c r="Q63" s="24">
        <f t="shared" si="7"/>
        <v>7.4101397140222791E-2</v>
      </c>
      <c r="R63" s="34">
        <f>(I45-B45)/(I45-B45)</f>
        <v>1</v>
      </c>
      <c r="S63" s="34">
        <f t="shared" si="8"/>
        <v>8.634784652754196E-2</v>
      </c>
      <c r="T63" s="24">
        <f>(J45-B45)/(I45-B45)</f>
        <v>0.8918269230769289</v>
      </c>
      <c r="U63" s="24">
        <f t="shared" si="11"/>
        <v>7.7007334282976625E-2</v>
      </c>
      <c r="W63" s="28"/>
      <c r="X63" s="28"/>
    </row>
    <row r="64" spans="1:24" x14ac:dyDescent="0.25">
      <c r="A64" s="6" t="s">
        <v>104</v>
      </c>
      <c r="B64" s="24">
        <v>0.89333333333333331</v>
      </c>
      <c r="C64" s="24">
        <f t="shared" si="2"/>
        <v>0.10149659153237391</v>
      </c>
      <c r="D64" s="24">
        <f>(B46-G46)/(H46-G46)</f>
        <v>0.80051883533190393</v>
      </c>
      <c r="E64" s="24">
        <f t="shared" si="9"/>
        <v>8.1249933243653941E-2</v>
      </c>
      <c r="F64" s="24">
        <f>(C46-G46)/(H46-G46)</f>
        <v>0.80107654134928463</v>
      </c>
      <c r="G64" s="24">
        <f t="shared" si="3"/>
        <v>8.1306538503495174E-2</v>
      </c>
      <c r="H64" s="24">
        <f>(D46-G46)/(H46-G46)</f>
        <v>0.30049026863389339</v>
      </c>
      <c r="I64" s="24">
        <f t="shared" si="4"/>
        <v>3.0498738054987585E-2</v>
      </c>
      <c r="J64" s="24">
        <f>(E46-G46)/(H46-G46)</f>
        <v>0.90043447070844507</v>
      </c>
      <c r="K64" s="24">
        <f t="shared" si="5"/>
        <v>9.139102967516434E-2</v>
      </c>
      <c r="L64" s="24">
        <f>(F46-G46)/(H46-G46)</f>
        <v>0.300096466468944</v>
      </c>
      <c r="M64" s="24">
        <f t="shared" si="10"/>
        <v>3.0458768477507153E-2</v>
      </c>
      <c r="N64" s="24">
        <f>(G46-G46)/(H46-G46)</f>
        <v>0</v>
      </c>
      <c r="O64" s="24">
        <f t="shared" si="6"/>
        <v>0</v>
      </c>
      <c r="P64" s="24">
        <f>(H46-G46)/(H46-G46)</f>
        <v>1</v>
      </c>
      <c r="Q64" s="24">
        <f t="shared" si="7"/>
        <v>0.10149659153237391</v>
      </c>
      <c r="R64" s="34">
        <f>(I46-G46)/(H46-G46)</f>
        <v>0.40046595838410487</v>
      </c>
      <c r="S64" s="34">
        <f t="shared" si="8"/>
        <v>4.0645929800732138E-2</v>
      </c>
      <c r="T64" s="24">
        <f>(J46-G46)/(H46-G46)</f>
        <v>0.18815121401717924</v>
      </c>
      <c r="U64" s="24">
        <f t="shared" si="11"/>
        <v>1.9096706915421906E-2</v>
      </c>
      <c r="W64" s="28"/>
      <c r="X64" s="28"/>
    </row>
    <row r="65" spans="1:24" x14ac:dyDescent="0.25">
      <c r="A65" s="6" t="s">
        <v>107</v>
      </c>
      <c r="B65" s="24">
        <v>0.68333333333333324</v>
      </c>
      <c r="C65" s="24">
        <f t="shared" si="2"/>
        <v>7.7637318149763615E-2</v>
      </c>
      <c r="D65" s="24">
        <f>(B47-J47)/(E47-J47)</f>
        <v>0.88496376811594235</v>
      </c>
      <c r="E65" s="24">
        <f t="shared" si="9"/>
        <v>6.8706213616231054E-2</v>
      </c>
      <c r="F65" s="24">
        <f>(C47-J47)/(E47-J47)</f>
        <v>0.71648550724637672</v>
      </c>
      <c r="G65" s="24">
        <f t="shared" si="3"/>
        <v>5.5626013275781712E-2</v>
      </c>
      <c r="H65" s="24">
        <f>(D47-J47)/(E47-J47)</f>
        <v>0.19565217391304376</v>
      </c>
      <c r="I65" s="24">
        <f t="shared" si="4"/>
        <v>1.5189910072779859E-2</v>
      </c>
      <c r="J65" s="24">
        <f>(E47-J47)/(E47-J47)</f>
        <v>1</v>
      </c>
      <c r="K65" s="24">
        <f t="shared" si="5"/>
        <v>7.7637318149763615E-2</v>
      </c>
      <c r="L65" s="24">
        <f>(F47-J47)/(E47-J47)</f>
        <v>0.28804347826087034</v>
      </c>
      <c r="M65" s="24">
        <f t="shared" si="10"/>
        <v>2.2362923162703711E-2</v>
      </c>
      <c r="N65" s="24">
        <f>(G47-J47)/(E47-J47)</f>
        <v>0.14945652173913071</v>
      </c>
      <c r="O65" s="24">
        <f t="shared" si="6"/>
        <v>1.1603403527817953E-2</v>
      </c>
      <c r="P65" s="24">
        <f>(H47-J47)/(E47-J47)</f>
        <v>0.67481884057971031</v>
      </c>
      <c r="Q65" s="24">
        <f t="shared" si="7"/>
        <v>5.239112501954158E-2</v>
      </c>
      <c r="R65" s="34">
        <f>(I47-J47)/(E47-J47)</f>
        <v>0.27445652173913054</v>
      </c>
      <c r="S65" s="34">
        <f t="shared" si="8"/>
        <v>2.1308068296538391E-2</v>
      </c>
      <c r="T65" s="24">
        <f>(J47-J47)/(E47-J47)</f>
        <v>0</v>
      </c>
      <c r="U65" s="24">
        <f t="shared" si="11"/>
        <v>0</v>
      </c>
      <c r="W65" s="28"/>
      <c r="X65" s="28"/>
    </row>
    <row r="66" spans="1:24" x14ac:dyDescent="0.25">
      <c r="A66" s="55" t="s">
        <v>99</v>
      </c>
      <c r="B66" s="24">
        <v>0.74666666666666681</v>
      </c>
      <c r="C66" s="24">
        <f t="shared" si="2"/>
        <v>8.4832972027058806E-2</v>
      </c>
      <c r="D66" s="24">
        <f>(B48-E48)/(J48-E48)</f>
        <v>2.3923444976076463E-3</v>
      </c>
      <c r="E66" s="24">
        <f t="shared" si="9"/>
        <v>2.0294969384463752E-4</v>
      </c>
      <c r="F66" s="24">
        <f>(C48-E48)/(J48-E48)</f>
        <v>0.44976076555023903</v>
      </c>
      <c r="G66" s="24">
        <f t="shared" si="3"/>
        <v>3.8154542442791983E-2</v>
      </c>
      <c r="H66" s="24">
        <f>(D48-E48)/(J48-E48)</f>
        <v>0.90430622009569339</v>
      </c>
      <c r="I66" s="24">
        <f t="shared" si="4"/>
        <v>7.6714984273273237E-2</v>
      </c>
      <c r="J66" s="24">
        <f>(E48-E48)/(J48-E48)</f>
        <v>0</v>
      </c>
      <c r="K66" s="24">
        <f t="shared" si="5"/>
        <v>0</v>
      </c>
      <c r="L66" s="24">
        <f>(F48-E48)/(J48-E48)</f>
        <v>0.67583732057416257</v>
      </c>
      <c r="M66" s="24">
        <f t="shared" si="10"/>
        <v>5.733328851111031E-2</v>
      </c>
      <c r="N66" s="24">
        <f>(G48-E48)/(J48-E48)</f>
        <v>0.95933014354066959</v>
      </c>
      <c r="O66" s="24">
        <f t="shared" si="6"/>
        <v>8.1382827231699928E-2</v>
      </c>
      <c r="P66" s="24">
        <f>(H48-E48)/(J48-E48)</f>
        <v>6.6985645933014093E-2</v>
      </c>
      <c r="Q66" s="24">
        <f t="shared" si="7"/>
        <v>5.6825914276498503E-3</v>
      </c>
      <c r="R66" s="34">
        <f>(I48-E48)/(J48-E48)</f>
        <v>0.67464114832535937</v>
      </c>
      <c r="S66" s="34">
        <f t="shared" si="8"/>
        <v>5.7231813664188044E-2</v>
      </c>
      <c r="T66" s="24">
        <f>(J48-E48)/(J48-E48)</f>
        <v>1</v>
      </c>
      <c r="U66" s="24">
        <f t="shared" si="11"/>
        <v>8.4832972027058806E-2</v>
      </c>
      <c r="W66" s="28"/>
      <c r="X66" s="28"/>
    </row>
    <row r="67" spans="1:24" x14ac:dyDescent="0.25">
      <c r="A67" s="6" t="s">
        <v>106</v>
      </c>
      <c r="B67" s="24">
        <v>0.81000000000000016</v>
      </c>
      <c r="C67" s="24">
        <f t="shared" si="2"/>
        <v>9.202862590435397E-2</v>
      </c>
      <c r="D67" s="24">
        <f>(B49-B49)/(I49-B49)</f>
        <v>0</v>
      </c>
      <c r="E67" s="24">
        <f t="shared" si="9"/>
        <v>0</v>
      </c>
      <c r="F67" s="24">
        <f>(C49-B49)/(I49-B49)</f>
        <v>0.2857142857142837</v>
      </c>
      <c r="G67" s="24">
        <f t="shared" si="3"/>
        <v>2.6293893115529519E-2</v>
      </c>
      <c r="H67" s="24">
        <f>(D49-B49)/(I49-B49)</f>
        <v>0.214285714285713</v>
      </c>
      <c r="I67" s="24">
        <f t="shared" si="4"/>
        <v>1.9720419836647161E-2</v>
      </c>
      <c r="J67" s="24">
        <f>(E49-B49)/(I49-B49)</f>
        <v>0.214285714285713</v>
      </c>
      <c r="K67" s="24">
        <f t="shared" si="5"/>
        <v>1.9720419836647161E-2</v>
      </c>
      <c r="L67" s="24">
        <f>(F49-B49)/(I49-B49)</f>
        <v>0.2857142857142837</v>
      </c>
      <c r="M67" s="24">
        <f t="shared" si="10"/>
        <v>2.6293893115529519E-2</v>
      </c>
      <c r="N67" s="24">
        <f>(G49-B49)/(I49-B49)</f>
        <v>0.49999999999999667</v>
      </c>
      <c r="O67" s="24">
        <f t="shared" si="6"/>
        <v>4.6014312952176679E-2</v>
      </c>
      <c r="P67" s="24">
        <f>(H49-B49)/(I49-B49)</f>
        <v>0.49999999999999667</v>
      </c>
      <c r="Q67" s="24">
        <f t="shared" si="7"/>
        <v>4.6014312952176679E-2</v>
      </c>
      <c r="R67" s="34">
        <f>(I49-B49)/(I49-B49)</f>
        <v>1</v>
      </c>
      <c r="S67" s="34">
        <f t="shared" si="8"/>
        <v>9.202862590435397E-2</v>
      </c>
      <c r="T67" s="24">
        <f>(J49-B49)/(I49-B49)</f>
        <v>0.35714285714285532</v>
      </c>
      <c r="U67" s="24">
        <f t="shared" si="11"/>
        <v>3.2867366394411963E-2</v>
      </c>
      <c r="W67" s="28"/>
      <c r="X67" s="28"/>
    </row>
    <row r="68" spans="1:24" x14ac:dyDescent="0.25">
      <c r="A68" s="6" t="s">
        <v>111</v>
      </c>
      <c r="B68" s="24">
        <v>0.84</v>
      </c>
      <c r="C68" s="24">
        <f t="shared" si="2"/>
        <v>9.5437093530441136E-2</v>
      </c>
      <c r="D68" s="24">
        <f>(B50-H50)/(D50-H50)</f>
        <v>8.3333333333333051E-2</v>
      </c>
      <c r="E68" s="24">
        <f t="shared" si="9"/>
        <v>7.9530911275367336E-3</v>
      </c>
      <c r="F68" s="24">
        <f>(C50-H50)/(D50-H50)</f>
        <v>0.83333333333333393</v>
      </c>
      <c r="G68" s="24">
        <f t="shared" si="3"/>
        <v>7.9530911275367669E-2</v>
      </c>
      <c r="H68" s="24">
        <f>(D50-H50)/(D50-H50)</f>
        <v>1</v>
      </c>
      <c r="I68" s="24">
        <f t="shared" si="4"/>
        <v>9.5437093530441136E-2</v>
      </c>
      <c r="J68" s="24">
        <f>(E50-H50)/(D50-H50)</f>
        <v>0.25000000000000028</v>
      </c>
      <c r="K68" s="24">
        <f t="shared" si="5"/>
        <v>2.3859273382610312E-2</v>
      </c>
      <c r="L68" s="24">
        <f>(F50-H50)/(D50-H50)</f>
        <v>8.3333333333333051E-2</v>
      </c>
      <c r="M68" s="24">
        <f t="shared" si="10"/>
        <v>7.9530911275367336E-3</v>
      </c>
      <c r="N68" s="24">
        <f>(G50-H50)/(D50-H50)</f>
        <v>0.50000000000000056</v>
      </c>
      <c r="O68" s="24">
        <f t="shared" si="6"/>
        <v>4.7718546765220624E-2</v>
      </c>
      <c r="P68" s="24">
        <f>(H50-H50)/(D50-H50)</f>
        <v>0</v>
      </c>
      <c r="Q68" s="24">
        <f t="shared" si="7"/>
        <v>0</v>
      </c>
      <c r="R68" s="34">
        <f>(I50-H50)/(D50-H50)</f>
        <v>0.33333333333333331</v>
      </c>
      <c r="S68" s="34">
        <f t="shared" si="8"/>
        <v>3.1812364510147045E-2</v>
      </c>
      <c r="T68" s="24">
        <f>(J50-H50)/(D50-H50)</f>
        <v>0.58333333333333359</v>
      </c>
      <c r="U68" s="24">
        <f t="shared" si="11"/>
        <v>5.5671637892757357E-2</v>
      </c>
      <c r="W68" s="28"/>
      <c r="X68" s="28"/>
    </row>
    <row r="69" spans="1:24" x14ac:dyDescent="0.25">
      <c r="A69" s="6" t="s">
        <v>109</v>
      </c>
      <c r="B69" s="24">
        <v>0.84827586206896544</v>
      </c>
      <c r="C69" s="24">
        <f t="shared" si="2"/>
        <v>9.6377360461775516E-2</v>
      </c>
      <c r="D69" s="24">
        <f>(B51-F51)/(I51-F51)</f>
        <v>0.83783783783783772</v>
      </c>
      <c r="E69" s="24">
        <f t="shared" si="9"/>
        <v>8.0748599305811908E-2</v>
      </c>
      <c r="F69" s="24">
        <f>(C51-F51)/(I51-F51)</f>
        <v>0.54054054054054035</v>
      </c>
      <c r="G69" s="24">
        <f t="shared" si="3"/>
        <v>5.2095870519878636E-2</v>
      </c>
      <c r="H69" s="24">
        <f>(D51-F51)/(I51-F51)</f>
        <v>0.32432432432432423</v>
      </c>
      <c r="I69" s="24">
        <f t="shared" si="4"/>
        <v>3.1257522311927188E-2</v>
      </c>
      <c r="J69" s="24">
        <f>(E51-F51)/(I51-F51)</f>
        <v>0.62162162162162149</v>
      </c>
      <c r="K69" s="24">
        <f t="shared" si="5"/>
        <v>5.991025109786044E-2</v>
      </c>
      <c r="L69" s="24">
        <f>(F51-F51)/(I51-F51)</f>
        <v>0</v>
      </c>
      <c r="M69" s="24">
        <f t="shared" si="10"/>
        <v>0</v>
      </c>
      <c r="N69" s="24">
        <f>(G51-F51)/(I51-F51)</f>
        <v>0.70270270270270274</v>
      </c>
      <c r="O69" s="24">
        <f t="shared" si="6"/>
        <v>6.7724631675842265E-2</v>
      </c>
      <c r="P69" s="24">
        <f>(H51-F51)/(I51-F51)</f>
        <v>0.56756756756756732</v>
      </c>
      <c r="Q69" s="24">
        <f t="shared" si="7"/>
        <v>5.4700664045872566E-2</v>
      </c>
      <c r="R69" s="34">
        <f>(I51-F51)/(I51-F51)</f>
        <v>1</v>
      </c>
      <c r="S69" s="34">
        <f t="shared" si="8"/>
        <v>9.6377360461775516E-2</v>
      </c>
      <c r="T69" s="24">
        <f>(J51-F51)/(I51-F51)</f>
        <v>0.7297297297297296</v>
      </c>
      <c r="U69" s="24">
        <f t="shared" si="11"/>
        <v>7.0329425201836174E-2</v>
      </c>
      <c r="W69" s="28"/>
      <c r="X69" s="28"/>
    </row>
    <row r="70" spans="1:24" x14ac:dyDescent="0.25">
      <c r="A70" s="6" t="s">
        <v>110</v>
      </c>
      <c r="B70" s="24">
        <v>0.94333333333333336</v>
      </c>
      <c r="C70" s="24">
        <f t="shared" si="2"/>
        <v>0.10717737090918587</v>
      </c>
      <c r="D70" s="24">
        <f>(B52-H52)/(G52-H52)</f>
        <v>0.10526315789473717</v>
      </c>
      <c r="E70" s="24">
        <f t="shared" si="9"/>
        <v>1.1281828516756442E-2</v>
      </c>
      <c r="F70" s="24">
        <f>(C52-H52)/(G52-H52)</f>
        <v>0.68421052631578982</v>
      </c>
      <c r="G70" s="24">
        <f t="shared" si="3"/>
        <v>7.3331885358916687E-2</v>
      </c>
      <c r="H70" s="24">
        <f>(D52-H52)/(G52-H52)</f>
        <v>0.94736842105263175</v>
      </c>
      <c r="I70" s="24">
        <f t="shared" si="4"/>
        <v>0.10153645665080768</v>
      </c>
      <c r="J70" s="24">
        <f>(E52-H52)/(G52-H52)</f>
        <v>0.15789473684210542</v>
      </c>
      <c r="K70" s="24">
        <f t="shared" si="5"/>
        <v>1.6922742775134628E-2</v>
      </c>
      <c r="L70" s="24">
        <f>(F52-H52)/(G52-H52)</f>
        <v>0.47368421052631621</v>
      </c>
      <c r="M70" s="24">
        <f t="shared" si="10"/>
        <v>5.0768228325403883E-2</v>
      </c>
      <c r="N70" s="24">
        <f>(G52-H52)/(G52-H52)</f>
        <v>1</v>
      </c>
      <c r="O70" s="24">
        <f t="shared" si="6"/>
        <v>0.10717737090918587</v>
      </c>
      <c r="P70" s="24">
        <f>(H52-H52)/(G52-H52)</f>
        <v>0</v>
      </c>
      <c r="Q70" s="24">
        <f t="shared" si="7"/>
        <v>0</v>
      </c>
      <c r="R70" s="34">
        <f>(I52-H52)/(G52-H52)</f>
        <v>0.57894736842105265</v>
      </c>
      <c r="S70" s="34">
        <f t="shared" si="8"/>
        <v>6.2050056842160244E-2</v>
      </c>
      <c r="T70" s="24">
        <f>(J52-H52)/(G52-H52)</f>
        <v>0.68421052631578982</v>
      </c>
      <c r="U70" s="24">
        <f t="shared" si="11"/>
        <v>7.3331885358916687E-2</v>
      </c>
      <c r="W70" s="28"/>
      <c r="X70" s="28"/>
    </row>
    <row r="71" spans="1:24" x14ac:dyDescent="0.25">
      <c r="A71" s="55" t="s">
        <v>7</v>
      </c>
      <c r="B71" s="25">
        <f>SUM(B60:B70)</f>
        <v>8.8016091954022997</v>
      </c>
      <c r="C71" s="64"/>
      <c r="D71" s="64"/>
      <c r="E71" s="25">
        <f>SUM(E60:E70)</f>
        <v>0.36985936633675187</v>
      </c>
      <c r="F71" s="65"/>
      <c r="G71" s="25">
        <f>SUM(G60:G70)</f>
        <v>0.55400869765162453</v>
      </c>
      <c r="H71" s="65"/>
      <c r="I71" s="25">
        <f>SUM(I60:I70)</f>
        <v>0.44949469188346552</v>
      </c>
      <c r="J71" s="65"/>
      <c r="K71" s="25">
        <f>SUM(K60:K70)</f>
        <v>0.40712121304441673</v>
      </c>
      <c r="L71" s="65"/>
      <c r="M71" s="25">
        <f t="shared" ref="M71:U71" si="12">SUM(M60:M70)</f>
        <v>0.37138111226292253</v>
      </c>
      <c r="N71" s="65"/>
      <c r="O71" s="71">
        <f>SUM(O60:O70)</f>
        <v>0.54503994295166192</v>
      </c>
      <c r="P71" s="65"/>
      <c r="Q71" s="25">
        <f>SUM(Q60:Q70)</f>
        <v>0.49982028060381711</v>
      </c>
      <c r="R71" s="65"/>
      <c r="S71" s="113">
        <f>SUM(S60:S70)</f>
        <v>0.62652013264039863</v>
      </c>
      <c r="T71" s="65"/>
      <c r="U71" s="25">
        <f t="shared" si="12"/>
        <v>0.52821422444848465</v>
      </c>
    </row>
    <row r="73" spans="1:24" x14ac:dyDescent="0.25">
      <c r="E73" s="28"/>
      <c r="F73" s="28"/>
      <c r="G73" s="28"/>
      <c r="H73" s="28"/>
      <c r="I73" s="28"/>
      <c r="J73" s="28"/>
      <c r="K73" s="28"/>
      <c r="L73" s="28"/>
      <c r="M73" s="28"/>
    </row>
    <row r="74" spans="1:24" x14ac:dyDescent="0.25">
      <c r="E74" s="28"/>
      <c r="F74" s="28"/>
      <c r="G74" s="28"/>
      <c r="H74" s="28"/>
      <c r="I74" s="28"/>
      <c r="J74" s="28"/>
      <c r="K74" s="28"/>
      <c r="L74" s="28"/>
      <c r="M74" s="28"/>
    </row>
  </sheetData>
  <sortState ref="L41:L49">
    <sortCondition ref="L41"/>
  </sortState>
  <mergeCells count="16">
    <mergeCell ref="T58:U58"/>
    <mergeCell ref="A4:A5"/>
    <mergeCell ref="B4:L4"/>
    <mergeCell ref="A40:A41"/>
    <mergeCell ref="B40:J40"/>
    <mergeCell ref="A58:A59"/>
    <mergeCell ref="B58:B59"/>
    <mergeCell ref="C58:C59"/>
    <mergeCell ref="D58:E58"/>
    <mergeCell ref="J58:K58"/>
    <mergeCell ref="P58:Q58"/>
    <mergeCell ref="F58:G58"/>
    <mergeCell ref="L58:M58"/>
    <mergeCell ref="R58:S58"/>
    <mergeCell ref="H58:I58"/>
    <mergeCell ref="N58:O58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C5" zoomScale="115" zoomScaleNormal="115" workbookViewId="0">
      <selection activeCell="E24" sqref="E24"/>
    </sheetView>
  </sheetViews>
  <sheetFormatPr defaultRowHeight="15" x14ac:dyDescent="0.25"/>
  <cols>
    <col min="1" max="1" width="15.140625" customWidth="1"/>
    <col min="2" max="2" width="16.7109375" customWidth="1"/>
    <col min="3" max="3" width="36.7109375" customWidth="1"/>
    <col min="5" max="5" width="14.28515625" customWidth="1"/>
    <col min="6" max="6" width="12.5703125" customWidth="1"/>
    <col min="7" max="7" width="15.85546875" customWidth="1"/>
    <col min="8" max="8" width="14.5703125" customWidth="1"/>
    <col min="11" max="11" width="14.28515625" customWidth="1"/>
  </cols>
  <sheetData>
    <row r="1" spans="1:13" ht="23.25" x14ac:dyDescent="0.35">
      <c r="D1" s="13" t="s">
        <v>162</v>
      </c>
    </row>
    <row r="4" spans="1:13" x14ac:dyDescent="0.25">
      <c r="A4" s="76" t="s">
        <v>123</v>
      </c>
      <c r="B4" s="76" t="s">
        <v>122</v>
      </c>
      <c r="C4" s="76" t="s">
        <v>161</v>
      </c>
      <c r="E4" s="76" t="s">
        <v>150</v>
      </c>
      <c r="F4" s="76" t="s">
        <v>122</v>
      </c>
      <c r="G4" s="76" t="s">
        <v>151</v>
      </c>
      <c r="I4" s="158" t="s">
        <v>152</v>
      </c>
      <c r="J4" s="159"/>
      <c r="K4" s="159"/>
      <c r="L4" s="159"/>
      <c r="M4" s="160"/>
    </row>
    <row r="5" spans="1:13" x14ac:dyDescent="0.25">
      <c r="A5" s="4">
        <v>0</v>
      </c>
      <c r="B5" s="4">
        <v>0.81899999999999995</v>
      </c>
      <c r="C5" s="4">
        <f t="shared" ref="C5:C10" si="0">B5-B$5</f>
        <v>0</v>
      </c>
      <c r="E5" s="73" t="s">
        <v>124</v>
      </c>
      <c r="F5" s="4">
        <v>1.5740000000000001</v>
      </c>
      <c r="G5" s="25">
        <f>(F13/F14)*F15*F16*100</f>
        <v>41.002525252525253</v>
      </c>
      <c r="I5" s="55" t="s">
        <v>127</v>
      </c>
      <c r="J5" s="4"/>
      <c r="K5" s="4"/>
      <c r="L5" s="4"/>
      <c r="M5" s="4"/>
    </row>
    <row r="6" spans="1:13" x14ac:dyDescent="0.25">
      <c r="A6" s="4">
        <v>0.2</v>
      </c>
      <c r="B6" s="4">
        <v>0.84499999999999997</v>
      </c>
      <c r="C6" s="4">
        <f t="shared" si="0"/>
        <v>2.6000000000000023E-2</v>
      </c>
      <c r="E6" s="4" t="s">
        <v>125</v>
      </c>
      <c r="F6" s="4">
        <v>1.5860000000000001</v>
      </c>
      <c r="G6" s="25">
        <f>(I13/I14)*I15*I16*100</f>
        <v>41.305555555555557</v>
      </c>
    </row>
    <row r="7" spans="1:13" x14ac:dyDescent="0.25">
      <c r="A7" s="4">
        <v>0.4</v>
      </c>
      <c r="B7" s="4">
        <v>0.90600000000000003</v>
      </c>
      <c r="C7" s="4">
        <f t="shared" si="0"/>
        <v>8.7000000000000077E-2</v>
      </c>
      <c r="E7" s="4" t="s">
        <v>126</v>
      </c>
      <c r="F7" s="4">
        <v>1.6040000000000001</v>
      </c>
      <c r="G7" s="25">
        <f>(L13/L14)*L15*L16*100</f>
        <v>41.760101010101003</v>
      </c>
    </row>
    <row r="8" spans="1:13" x14ac:dyDescent="0.25">
      <c r="A8" s="4">
        <v>0.6</v>
      </c>
      <c r="B8" s="4">
        <v>0.96699999999999997</v>
      </c>
      <c r="C8" s="4">
        <f t="shared" si="0"/>
        <v>0.14800000000000002</v>
      </c>
    </row>
    <row r="9" spans="1:13" x14ac:dyDescent="0.25">
      <c r="A9" s="4">
        <v>0.8</v>
      </c>
      <c r="B9" s="4">
        <v>0.997</v>
      </c>
      <c r="C9" s="4">
        <f t="shared" si="0"/>
        <v>0.17800000000000005</v>
      </c>
      <c r="E9" s="77" t="s">
        <v>157</v>
      </c>
      <c r="H9" s="77" t="s">
        <v>158</v>
      </c>
      <c r="K9" s="77" t="s">
        <v>159</v>
      </c>
    </row>
    <row r="10" spans="1:13" x14ac:dyDescent="0.25">
      <c r="A10" s="4">
        <v>1</v>
      </c>
      <c r="B10" s="4">
        <v>1.27</v>
      </c>
      <c r="C10" s="4">
        <f t="shared" si="0"/>
        <v>0.45100000000000007</v>
      </c>
      <c r="E10" t="s">
        <v>147</v>
      </c>
      <c r="H10" t="s">
        <v>147</v>
      </c>
      <c r="K10" t="s">
        <v>147</v>
      </c>
    </row>
    <row r="11" spans="1:13" x14ac:dyDescent="0.25">
      <c r="E11" t="s">
        <v>148</v>
      </c>
      <c r="H11" t="s">
        <v>153</v>
      </c>
      <c r="K11" t="s">
        <v>155</v>
      </c>
    </row>
    <row r="12" spans="1:13" x14ac:dyDescent="0.25">
      <c r="E12" t="s">
        <v>149</v>
      </c>
      <c r="G12" s="103"/>
      <c r="H12" t="s">
        <v>154</v>
      </c>
      <c r="K12" t="s">
        <v>156</v>
      </c>
    </row>
    <row r="13" spans="1:13" x14ac:dyDescent="0.25">
      <c r="E13" t="s">
        <v>130</v>
      </c>
      <c r="F13">
        <f>1.6237/0.396</f>
        <v>4.1002525252525253</v>
      </c>
      <c r="H13" t="s">
        <v>130</v>
      </c>
      <c r="I13">
        <f>1.6357/0.396</f>
        <v>4.1305555555555555</v>
      </c>
      <c r="K13" t="s">
        <v>130</v>
      </c>
      <c r="L13">
        <f>1.6537/0.396</f>
        <v>4.1760101010101005</v>
      </c>
    </row>
    <row r="14" spans="1:13" x14ac:dyDescent="0.25">
      <c r="E14" t="s">
        <v>160</v>
      </c>
      <c r="F14">
        <f>1*1000</f>
        <v>1000</v>
      </c>
      <c r="H14" t="s">
        <v>160</v>
      </c>
      <c r="I14">
        <v>1000</v>
      </c>
      <c r="K14" t="s">
        <v>160</v>
      </c>
      <c r="L14">
        <v>1000</v>
      </c>
    </row>
    <row r="15" spans="1:13" x14ac:dyDescent="0.25">
      <c r="E15" t="s">
        <v>128</v>
      </c>
      <c r="F15">
        <v>100</v>
      </c>
      <c r="H15" t="s">
        <v>128</v>
      </c>
      <c r="I15">
        <v>100</v>
      </c>
      <c r="K15" t="s">
        <v>128</v>
      </c>
      <c r="L15">
        <v>100</v>
      </c>
    </row>
    <row r="16" spans="1:13" x14ac:dyDescent="0.25">
      <c r="E16" t="s">
        <v>129</v>
      </c>
      <c r="F16">
        <v>1</v>
      </c>
      <c r="H16" t="s">
        <v>129</v>
      </c>
      <c r="I16">
        <v>1</v>
      </c>
      <c r="K16" t="s">
        <v>129</v>
      </c>
      <c r="L16">
        <v>1</v>
      </c>
    </row>
    <row r="18" spans="6:7" x14ac:dyDescent="0.25">
      <c r="F18" s="61"/>
      <c r="G18" s="61"/>
    </row>
  </sheetData>
  <mergeCells count="1">
    <mergeCell ref="I4:M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topLeftCell="A4" zoomScale="73" zoomScaleNormal="73" workbookViewId="0">
      <selection activeCell="K53" sqref="K53"/>
    </sheetView>
  </sheetViews>
  <sheetFormatPr defaultRowHeight="15" x14ac:dyDescent="0.25"/>
  <cols>
    <col min="1" max="1" width="12.140625" customWidth="1"/>
    <col min="5" max="5" width="12.28515625" customWidth="1"/>
    <col min="6" max="6" width="12.7109375" customWidth="1"/>
    <col min="7" max="7" width="9.7109375" customWidth="1"/>
    <col min="8" max="8" width="16.28515625" customWidth="1"/>
    <col min="9" max="9" width="15" customWidth="1"/>
    <col min="15" max="15" width="10.85546875" customWidth="1"/>
    <col min="22" max="22" width="13" customWidth="1"/>
    <col min="24" max="24" width="9.140625" customWidth="1"/>
    <col min="28" max="28" width="10.5703125" customWidth="1"/>
    <col min="31" max="31" width="12.85546875" customWidth="1"/>
  </cols>
  <sheetData>
    <row r="1" spans="1:22" ht="23.25" x14ac:dyDescent="0.35">
      <c r="G1" s="13" t="s">
        <v>31</v>
      </c>
    </row>
    <row r="3" spans="1:22" x14ac:dyDescent="0.25">
      <c r="A3" s="14" t="s">
        <v>35</v>
      </c>
      <c r="B3" s="15"/>
      <c r="C3" s="15"/>
      <c r="D3" s="15"/>
      <c r="E3" s="14"/>
      <c r="F3" s="14"/>
      <c r="H3" s="7" t="s">
        <v>80</v>
      </c>
      <c r="I3" s="7"/>
      <c r="O3" s="7" t="s">
        <v>81</v>
      </c>
    </row>
    <row r="4" spans="1:22" x14ac:dyDescent="0.25">
      <c r="A4" s="135" t="s">
        <v>15</v>
      </c>
      <c r="B4" s="140" t="s">
        <v>16</v>
      </c>
      <c r="C4" s="147"/>
      <c r="D4" s="141"/>
      <c r="E4" s="135" t="s">
        <v>7</v>
      </c>
      <c r="F4" s="135" t="s">
        <v>20</v>
      </c>
      <c r="H4" s="135" t="s">
        <v>51</v>
      </c>
      <c r="I4" s="137" t="s">
        <v>52</v>
      </c>
      <c r="J4" s="138"/>
      <c r="K4" s="139"/>
      <c r="L4" s="135" t="s">
        <v>7</v>
      </c>
      <c r="M4" s="135" t="s">
        <v>20</v>
      </c>
      <c r="O4" s="135" t="s">
        <v>66</v>
      </c>
      <c r="P4" s="135" t="s">
        <v>67</v>
      </c>
      <c r="Q4" s="135" t="s">
        <v>68</v>
      </c>
      <c r="R4" s="135" t="s">
        <v>69</v>
      </c>
      <c r="S4" s="135" t="s">
        <v>70</v>
      </c>
      <c r="T4" s="140" t="s">
        <v>71</v>
      </c>
      <c r="U4" s="141"/>
      <c r="V4" s="135" t="s">
        <v>72</v>
      </c>
    </row>
    <row r="5" spans="1:22" x14ac:dyDescent="0.25">
      <c r="A5" s="136"/>
      <c r="B5" s="5" t="s">
        <v>17</v>
      </c>
      <c r="C5" s="5" t="s">
        <v>18</v>
      </c>
      <c r="D5" s="5" t="s">
        <v>19</v>
      </c>
      <c r="E5" s="136"/>
      <c r="F5" s="136"/>
      <c r="H5" s="136"/>
      <c r="I5" s="19" t="s">
        <v>56</v>
      </c>
      <c r="J5" s="19" t="s">
        <v>57</v>
      </c>
      <c r="K5" s="19" t="s">
        <v>58</v>
      </c>
      <c r="L5" s="136"/>
      <c r="M5" s="136"/>
      <c r="O5" s="136"/>
      <c r="P5" s="136"/>
      <c r="Q5" s="136"/>
      <c r="R5" s="136"/>
      <c r="S5" s="136"/>
      <c r="T5" s="18">
        <v>0.05</v>
      </c>
      <c r="U5" s="18">
        <v>0.01</v>
      </c>
      <c r="V5" s="136"/>
    </row>
    <row r="6" spans="1:22" x14ac:dyDescent="0.25">
      <c r="A6" s="11" t="s">
        <v>21</v>
      </c>
      <c r="B6" s="4">
        <v>10.95</v>
      </c>
      <c r="C6" s="4">
        <v>11.03</v>
      </c>
      <c r="D6" s="4">
        <v>10.24</v>
      </c>
      <c r="E6" s="4">
        <f>SUM(B6:D6)</f>
        <v>32.22</v>
      </c>
      <c r="F6" s="24">
        <f>AVERAGE(B6:D6)</f>
        <v>10.74</v>
      </c>
      <c r="H6" s="6" t="s">
        <v>53</v>
      </c>
      <c r="I6" s="4">
        <f>E6</f>
        <v>32.22</v>
      </c>
      <c r="J6" s="4">
        <f>E7</f>
        <v>31.62</v>
      </c>
      <c r="K6" s="4">
        <f>E8</f>
        <v>28.139999999999997</v>
      </c>
      <c r="L6" s="4">
        <f>SUM(I6:K6)</f>
        <v>91.98</v>
      </c>
      <c r="M6" s="24">
        <f>AVERAGE(L6/9)</f>
        <v>10.220000000000001</v>
      </c>
      <c r="O6" s="4" t="s">
        <v>73</v>
      </c>
      <c r="P6" s="4">
        <f>T15-1</f>
        <v>2</v>
      </c>
      <c r="Q6" s="24">
        <f>P16</f>
        <v>0.5742888888885318</v>
      </c>
      <c r="R6" s="24">
        <f>Q6/P6</f>
        <v>0.2871444444442659</v>
      </c>
      <c r="S6" s="24">
        <f>R6/R11</f>
        <v>1.7212028372566324</v>
      </c>
      <c r="T6" s="24">
        <f>FINV(0.05,P6,P11)</f>
        <v>3.6337234675916301</v>
      </c>
      <c r="U6" s="24">
        <f>FINV(0.01,P6,P11)</f>
        <v>6.2262352803113821</v>
      </c>
      <c r="V6" s="3" t="str">
        <f>IF(S6&lt;T6,"tn",IF(S6&lt;U6,"*","**"))</f>
        <v>tn</v>
      </c>
    </row>
    <row r="7" spans="1:22" x14ac:dyDescent="0.25">
      <c r="A7" s="11" t="s">
        <v>25</v>
      </c>
      <c r="B7" s="4">
        <v>10.82</v>
      </c>
      <c r="C7" s="4">
        <v>11.03</v>
      </c>
      <c r="D7" s="4">
        <v>9.77</v>
      </c>
      <c r="E7" s="4">
        <f t="shared" ref="E7:E13" si="0">SUM(B7:D7)</f>
        <v>31.62</v>
      </c>
      <c r="F7" s="24">
        <f t="shared" ref="F7:F13" si="1">AVERAGE(B7:D7)</f>
        <v>10.540000000000001</v>
      </c>
      <c r="H7" s="6" t="s">
        <v>54</v>
      </c>
      <c r="I7" s="4">
        <f>E9</f>
        <v>31.990000000000002</v>
      </c>
      <c r="J7" s="4">
        <f>E10</f>
        <v>32.5</v>
      </c>
      <c r="K7" s="4">
        <f>E11</f>
        <v>30.130000000000003</v>
      </c>
      <c r="L7" s="4">
        <f t="shared" ref="L7:L8" si="2">SUM(I7:K7)</f>
        <v>94.62</v>
      </c>
      <c r="M7" s="24">
        <f t="shared" ref="M7:M8" si="3">AVERAGE(L7/9)</f>
        <v>10.513333333333334</v>
      </c>
      <c r="O7" s="4" t="s">
        <v>74</v>
      </c>
      <c r="P7" s="4">
        <f>T14-1</f>
        <v>8</v>
      </c>
      <c r="Q7" s="24">
        <f>P17</f>
        <v>9.3155333333334056</v>
      </c>
      <c r="R7" s="24">
        <f t="shared" ref="R7:R11" si="4">Q7/P7</f>
        <v>1.1644416666666757</v>
      </c>
      <c r="S7" s="24">
        <f>R7/R11</f>
        <v>6.9799027606663051</v>
      </c>
      <c r="T7" s="24">
        <f>FINV(0.05,P7,Q11)</f>
        <v>19.370992898066469</v>
      </c>
      <c r="U7" s="24">
        <f>FINV(0.01,P7,P11)</f>
        <v>3.8895721399261927</v>
      </c>
      <c r="V7" s="3" t="str">
        <f t="shared" ref="V7:V10" si="5">IF(S7&lt;T7,"tn",IF(S7&lt;U7,"*","**"))</f>
        <v>tn</v>
      </c>
    </row>
    <row r="8" spans="1:22" x14ac:dyDescent="0.25">
      <c r="A8" s="11" t="s">
        <v>27</v>
      </c>
      <c r="B8" s="4">
        <v>9.77</v>
      </c>
      <c r="C8" s="4">
        <v>9.2799999999999994</v>
      </c>
      <c r="D8" s="4">
        <v>9.09</v>
      </c>
      <c r="E8" s="4">
        <f>SUM(B8:D8)</f>
        <v>28.139999999999997</v>
      </c>
      <c r="F8" s="24">
        <f>AVERAGE(B8:D8)</f>
        <v>9.379999999999999</v>
      </c>
      <c r="H8" s="6" t="s">
        <v>55</v>
      </c>
      <c r="I8" s="4">
        <f>E13</f>
        <v>32.690000000000005</v>
      </c>
      <c r="J8" s="4">
        <f>E12</f>
        <v>29.64</v>
      </c>
      <c r="K8" s="4">
        <f>E14</f>
        <v>27.88</v>
      </c>
      <c r="L8" s="4">
        <f t="shared" si="2"/>
        <v>90.210000000000008</v>
      </c>
      <c r="M8" s="24">
        <f t="shared" si="3"/>
        <v>10.023333333333333</v>
      </c>
      <c r="O8" s="4" t="s">
        <v>51</v>
      </c>
      <c r="P8" s="4">
        <f>3-1</f>
        <v>2</v>
      </c>
      <c r="Q8" s="24">
        <f>T16</f>
        <v>1.0944666666669036</v>
      </c>
      <c r="R8" s="24">
        <f t="shared" si="4"/>
        <v>0.54723333333345181</v>
      </c>
      <c r="S8" s="24">
        <f>R8/R11</f>
        <v>3.2802291118599802</v>
      </c>
      <c r="T8" s="24">
        <f>FINV(0.05,P8,P11)</f>
        <v>3.6337234675916301</v>
      </c>
      <c r="U8" s="24">
        <f>FINV(0.01,P8,P11)</f>
        <v>6.2262352803113821</v>
      </c>
      <c r="V8" s="3" t="str">
        <f t="shared" si="5"/>
        <v>tn</v>
      </c>
    </row>
    <row r="9" spans="1:22" x14ac:dyDescent="0.25">
      <c r="A9" s="11" t="s">
        <v>22</v>
      </c>
      <c r="B9" s="4">
        <v>11.03</v>
      </c>
      <c r="C9" s="4">
        <v>10.49</v>
      </c>
      <c r="D9" s="4">
        <v>10.47</v>
      </c>
      <c r="E9" s="4">
        <f t="shared" si="0"/>
        <v>31.990000000000002</v>
      </c>
      <c r="F9" s="24">
        <f t="shared" si="1"/>
        <v>10.663333333333334</v>
      </c>
      <c r="H9" s="6" t="s">
        <v>44</v>
      </c>
      <c r="I9" s="4">
        <f>SUM(I6:I8)</f>
        <v>96.9</v>
      </c>
      <c r="J9" s="4">
        <f t="shared" ref="J9:L9" si="6">SUM(J6:J8)</f>
        <v>93.76</v>
      </c>
      <c r="K9" s="4">
        <f t="shared" si="6"/>
        <v>86.149999999999991</v>
      </c>
      <c r="L9" s="41">
        <f t="shared" si="6"/>
        <v>276.81000000000006</v>
      </c>
      <c r="M9" s="81"/>
      <c r="O9" s="4" t="s">
        <v>52</v>
      </c>
      <c r="P9" s="4">
        <f>3-1</f>
        <v>2</v>
      </c>
      <c r="Q9" s="24">
        <f>T17</f>
        <v>6.7901555555554296</v>
      </c>
      <c r="R9" s="24">
        <f t="shared" si="4"/>
        <v>3.3950777777777148</v>
      </c>
      <c r="S9" s="24">
        <f>R9/R11</f>
        <v>20.350794232246336</v>
      </c>
      <c r="T9" s="24">
        <f>FINV(0.05,P9,P12)</f>
        <v>3.3690163594954443</v>
      </c>
      <c r="U9" s="24">
        <f>FINV(0.01,P9,P11)</f>
        <v>6.2262352803113821</v>
      </c>
      <c r="V9" s="3" t="str">
        <f t="shared" si="5"/>
        <v>**</v>
      </c>
    </row>
    <row r="10" spans="1:22" x14ac:dyDescent="0.25">
      <c r="A10" s="11" t="s">
        <v>24</v>
      </c>
      <c r="B10" s="4">
        <v>11.03</v>
      </c>
      <c r="C10" s="4">
        <v>10.66</v>
      </c>
      <c r="D10" s="4">
        <v>10.81</v>
      </c>
      <c r="E10" s="4">
        <f t="shared" si="0"/>
        <v>32.5</v>
      </c>
      <c r="F10" s="24">
        <f t="shared" si="1"/>
        <v>10.833333333333334</v>
      </c>
      <c r="H10" s="6" t="s">
        <v>20</v>
      </c>
      <c r="I10" s="24">
        <f>AVERAGE(I9/9)</f>
        <v>10.766666666666667</v>
      </c>
      <c r="J10" s="24">
        <f t="shared" ref="J10:K10" si="7">AVERAGE(J9/9)</f>
        <v>10.417777777777779</v>
      </c>
      <c r="K10" s="24">
        <f t="shared" si="7"/>
        <v>9.5722222222222211</v>
      </c>
      <c r="L10" s="81"/>
      <c r="M10" s="81"/>
      <c r="O10" s="4" t="s">
        <v>75</v>
      </c>
      <c r="P10" s="4">
        <f>P8*P9</f>
        <v>4</v>
      </c>
      <c r="Q10" s="24">
        <f>T18</f>
        <v>1.4309111111110724</v>
      </c>
      <c r="R10" s="24">
        <f t="shared" si="4"/>
        <v>0.3577277777777681</v>
      </c>
      <c r="S10" s="24">
        <f>R10/R11</f>
        <v>2.1442938492794514</v>
      </c>
      <c r="T10" s="24">
        <f>FINV(0.05,P10,P11)</f>
        <v>3.0069172799243447</v>
      </c>
      <c r="U10" s="24">
        <f>FINV(0.01,P10,P11)</f>
        <v>4.772577999723211</v>
      </c>
      <c r="V10" s="3" t="str">
        <f t="shared" si="5"/>
        <v>tn</v>
      </c>
    </row>
    <row r="11" spans="1:22" x14ac:dyDescent="0.25">
      <c r="A11" s="11" t="s">
        <v>28</v>
      </c>
      <c r="B11" s="4">
        <v>9.49</v>
      </c>
      <c r="C11" s="4">
        <v>10.68</v>
      </c>
      <c r="D11" s="4">
        <v>9.9600000000000009</v>
      </c>
      <c r="E11" s="4">
        <f t="shared" si="0"/>
        <v>30.130000000000003</v>
      </c>
      <c r="F11" s="24">
        <f t="shared" si="1"/>
        <v>10.043333333333335</v>
      </c>
      <c r="O11" s="4" t="s">
        <v>76</v>
      </c>
      <c r="P11" s="4">
        <f>P6*P7</f>
        <v>16</v>
      </c>
      <c r="Q11" s="24">
        <f>P18</f>
        <v>2.6692444444438479</v>
      </c>
      <c r="R11" s="24">
        <f t="shared" si="4"/>
        <v>0.16682777777774049</v>
      </c>
      <c r="S11" s="81"/>
      <c r="T11" s="81"/>
      <c r="U11" s="81"/>
      <c r="V11" s="81"/>
    </row>
    <row r="12" spans="1:22" x14ac:dyDescent="0.25">
      <c r="A12" s="11" t="s">
        <v>26</v>
      </c>
      <c r="B12" s="4">
        <v>10.25</v>
      </c>
      <c r="C12" s="4">
        <v>9.6</v>
      </c>
      <c r="D12" s="4">
        <v>9.7899999999999991</v>
      </c>
      <c r="E12" s="4">
        <f t="shared" si="0"/>
        <v>29.64</v>
      </c>
      <c r="F12" s="34">
        <f t="shared" si="1"/>
        <v>9.8800000000000008</v>
      </c>
      <c r="O12" s="6" t="s">
        <v>7</v>
      </c>
      <c r="P12" s="4">
        <f>P6+P7+P11</f>
        <v>26</v>
      </c>
      <c r="Q12" s="24">
        <f>P15</f>
        <v>12.559066666665785</v>
      </c>
      <c r="R12" s="80"/>
      <c r="S12" s="81"/>
      <c r="T12" s="81"/>
      <c r="U12" s="81"/>
      <c r="V12" s="81"/>
    </row>
    <row r="13" spans="1:22" x14ac:dyDescent="0.25">
      <c r="A13" s="11" t="s">
        <v>23</v>
      </c>
      <c r="B13" s="4">
        <v>10.72</v>
      </c>
      <c r="C13" s="4">
        <v>11.05</v>
      </c>
      <c r="D13" s="4">
        <v>10.92</v>
      </c>
      <c r="E13" s="4">
        <f t="shared" si="0"/>
        <v>32.690000000000005</v>
      </c>
      <c r="F13" s="24">
        <f t="shared" si="1"/>
        <v>10.896666666666668</v>
      </c>
    </row>
    <row r="14" spans="1:22" x14ac:dyDescent="0.25">
      <c r="A14" s="11" t="s">
        <v>29</v>
      </c>
      <c r="B14" s="4">
        <v>9.64</v>
      </c>
      <c r="C14" s="4">
        <v>8.76</v>
      </c>
      <c r="D14" s="4">
        <v>9.48</v>
      </c>
      <c r="E14" s="4">
        <f t="shared" ref="E14" si="8">SUM(B14:D14)</f>
        <v>27.88</v>
      </c>
      <c r="F14" s="24">
        <f t="shared" ref="F14" si="9">AVERAGE(B14:D14)</f>
        <v>9.293333333333333</v>
      </c>
      <c r="O14" s="7" t="s">
        <v>59</v>
      </c>
      <c r="P14" s="28">
        <f>((E15^2)/(T14*T15))</f>
        <v>2837.9176333333335</v>
      </c>
      <c r="S14" s="7" t="s">
        <v>64</v>
      </c>
      <c r="T14">
        <v>9</v>
      </c>
    </row>
    <row r="15" spans="1:22" x14ac:dyDescent="0.25">
      <c r="A15" s="5" t="s">
        <v>7</v>
      </c>
      <c r="B15" s="4">
        <f>SUM(B6:B14)</f>
        <v>93.7</v>
      </c>
      <c r="C15" s="4">
        <f>SUM(C6:C14)</f>
        <v>92.58</v>
      </c>
      <c r="D15" s="4">
        <f>SUM(D6:D14)</f>
        <v>90.53</v>
      </c>
      <c r="E15" s="40">
        <f>SUM(E6:E14)</f>
        <v>276.81</v>
      </c>
      <c r="F15" s="65"/>
      <c r="O15" s="7" t="s">
        <v>60</v>
      </c>
      <c r="P15" s="28">
        <f>(((B6^2)+(C6^2)+(D6^2)+(B9^2)+(C9^2)+(D9^2)+(B13^2)+(C13^2)+(D13^2)+(B7^2)+(C7^2)+(D7^2)+(B10^2)+(C10^2)+(D10^2)+(B12^2)+(C12^2)+(D12^2)+(B8^2)+(C8^2)+(D8^2)+(B11^2)+(C11^2)+(D11^2)+(B14^2)+(C14^2)+(D14^2))-P14)</f>
        <v>12.559066666665785</v>
      </c>
      <c r="S15" s="7" t="s">
        <v>65</v>
      </c>
      <c r="T15">
        <v>3</v>
      </c>
    </row>
    <row r="16" spans="1:22" x14ac:dyDescent="0.25">
      <c r="I16" s="28"/>
      <c r="O16" s="7" t="s">
        <v>61</v>
      </c>
      <c r="P16" s="28">
        <f>(((B15^2)+(C15^2)+(D15^2))/T14)-P14</f>
        <v>0.5742888888885318</v>
      </c>
      <c r="S16" s="7" t="s">
        <v>77</v>
      </c>
      <c r="T16" s="28">
        <f>(((L6^2)+(L7^2)+(L8^2))/T14)-P14</f>
        <v>1.0944666666669036</v>
      </c>
    </row>
    <row r="17" spans="1:31" x14ac:dyDescent="0.25">
      <c r="A17" s="7" t="s">
        <v>92</v>
      </c>
      <c r="B17" s="7"/>
      <c r="O17" s="7" t="s">
        <v>62</v>
      </c>
      <c r="P17" s="28">
        <f>(((E6^2)+(E9^2)+(E13^2)+(E7^2)+(E10^2)+(E12^2)+(E8^2)+(E11^2)+(E14^2))/T15)-P14</f>
        <v>9.3155333333334056</v>
      </c>
      <c r="S17" s="7" t="s">
        <v>78</v>
      </c>
      <c r="T17" s="28">
        <f>(((I9^2)+(J9^2)+(K9^2))/T14)-P14</f>
        <v>6.7901555555554296</v>
      </c>
    </row>
    <row r="18" spans="1:31" x14ac:dyDescent="0.25">
      <c r="A18" s="47" t="s">
        <v>93</v>
      </c>
      <c r="B18" s="47"/>
      <c r="C18" s="46"/>
      <c r="O18" s="7" t="s">
        <v>63</v>
      </c>
      <c r="P18" s="28">
        <f>P15-P16-P17</f>
        <v>2.6692444444438479</v>
      </c>
      <c r="S18" s="7" t="s">
        <v>79</v>
      </c>
      <c r="T18" s="28">
        <f>P17-T16-T17</f>
        <v>1.4309111111110724</v>
      </c>
      <c r="X18" s="32"/>
    </row>
    <row r="19" spans="1:31" x14ac:dyDescent="0.25">
      <c r="A19" t="s">
        <v>144</v>
      </c>
      <c r="B19" s="28">
        <f>SQRT(R11/9)</f>
        <v>0.13614852093608024</v>
      </c>
      <c r="D19" s="28"/>
      <c r="W19" s="48"/>
      <c r="X19" s="49"/>
      <c r="Y19" s="50"/>
      <c r="Z19" s="48"/>
      <c r="AA19" s="48"/>
      <c r="AB19" s="48"/>
      <c r="AC19" s="48"/>
      <c r="AD19" s="48"/>
      <c r="AE19" s="48"/>
    </row>
    <row r="20" spans="1:31" x14ac:dyDescent="0.25">
      <c r="A20" t="s">
        <v>142</v>
      </c>
      <c r="B20" s="28">
        <v>3.65</v>
      </c>
      <c r="W20" s="48"/>
      <c r="X20" s="45"/>
      <c r="Y20" s="45"/>
      <c r="Z20" s="48"/>
      <c r="AA20" s="48"/>
      <c r="AB20" s="48"/>
      <c r="AC20" s="48"/>
      <c r="AD20" s="48"/>
      <c r="AE20" s="48"/>
    </row>
    <row r="21" spans="1:31" x14ac:dyDescent="0.25">
      <c r="A21" t="s">
        <v>143</v>
      </c>
      <c r="B21" s="28">
        <f>B19*B20</f>
        <v>0.49694210141669287</v>
      </c>
      <c r="W21" s="48"/>
      <c r="X21" s="45"/>
      <c r="Y21" s="45"/>
      <c r="Z21" s="48"/>
      <c r="AA21" s="48"/>
      <c r="AB21" s="48"/>
      <c r="AC21" s="48"/>
      <c r="AD21" s="48"/>
      <c r="AE21" s="48"/>
    </row>
    <row r="22" spans="1:31" x14ac:dyDescent="0.25">
      <c r="W22" s="48"/>
      <c r="X22" s="45"/>
      <c r="Y22" s="45"/>
      <c r="Z22" s="48"/>
      <c r="AA22" s="48"/>
      <c r="AB22" s="48"/>
      <c r="AC22" s="48"/>
      <c r="AD22" s="48"/>
      <c r="AE22" s="48"/>
    </row>
    <row r="23" spans="1:31" x14ac:dyDescent="0.25">
      <c r="A23" s="91" t="s">
        <v>15</v>
      </c>
      <c r="B23" s="91" t="s">
        <v>20</v>
      </c>
      <c r="C23" s="91" t="s">
        <v>140</v>
      </c>
      <c r="D23" s="95"/>
      <c r="E23" s="91" t="s">
        <v>15</v>
      </c>
      <c r="F23" s="91" t="s">
        <v>20</v>
      </c>
      <c r="G23" s="91" t="s">
        <v>140</v>
      </c>
      <c r="H23" s="91" t="s">
        <v>170</v>
      </c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x14ac:dyDescent="0.25">
      <c r="A24" s="35" t="s">
        <v>53</v>
      </c>
      <c r="B24" s="10">
        <f>M6</f>
        <v>10.220000000000001</v>
      </c>
      <c r="C24" s="35"/>
      <c r="D24" s="95"/>
      <c r="E24" s="35"/>
      <c r="F24" s="10"/>
      <c r="G24" s="35"/>
      <c r="H24" s="10"/>
      <c r="W24" s="48"/>
      <c r="X24" s="45"/>
      <c r="Y24" s="48"/>
      <c r="Z24" s="48"/>
      <c r="AA24" s="48"/>
      <c r="AB24" s="45"/>
      <c r="AC24" s="48"/>
      <c r="AD24" s="48"/>
      <c r="AE24" s="48"/>
    </row>
    <row r="25" spans="1:31" x14ac:dyDescent="0.25">
      <c r="A25" s="35" t="s">
        <v>54</v>
      </c>
      <c r="B25" s="10">
        <f>M7</f>
        <v>10.513333333333334</v>
      </c>
      <c r="C25" s="35"/>
      <c r="D25" s="95"/>
      <c r="E25" s="35"/>
      <c r="F25" s="10"/>
      <c r="G25" s="35"/>
      <c r="H25" s="10"/>
      <c r="W25" s="48"/>
      <c r="X25" s="39"/>
      <c r="Y25" s="45"/>
      <c r="Z25" s="48"/>
      <c r="AA25" s="48"/>
      <c r="AB25" s="48"/>
      <c r="AC25" s="45"/>
      <c r="AD25" s="48"/>
      <c r="AE25" s="45"/>
    </row>
    <row r="26" spans="1:31" x14ac:dyDescent="0.25">
      <c r="A26" s="35" t="s">
        <v>55</v>
      </c>
      <c r="B26" s="10">
        <f>M8</f>
        <v>10.023333333333333</v>
      </c>
      <c r="C26" s="35"/>
      <c r="D26" s="95"/>
      <c r="E26" s="35"/>
      <c r="F26" s="10"/>
      <c r="G26" s="35"/>
      <c r="H26" s="10"/>
      <c r="W26" s="48"/>
      <c r="X26" s="39"/>
      <c r="Y26" s="45"/>
      <c r="Z26" s="48"/>
      <c r="AA26" s="48"/>
      <c r="AB26" s="48"/>
      <c r="AC26" s="45"/>
      <c r="AD26" s="48"/>
      <c r="AE26" s="45"/>
    </row>
    <row r="27" spans="1:31" x14ac:dyDescent="0.25">
      <c r="A27" s="95"/>
      <c r="B27" s="95"/>
      <c r="C27" s="95"/>
      <c r="D27" s="95"/>
      <c r="E27" s="95"/>
      <c r="F27" s="95"/>
      <c r="G27" s="95"/>
      <c r="H27" s="95"/>
      <c r="W27" s="48"/>
      <c r="X27" s="39"/>
      <c r="Y27" s="45"/>
      <c r="Z27" s="48"/>
      <c r="AA27" s="48"/>
      <c r="AB27" s="48"/>
      <c r="AC27" s="45"/>
      <c r="AD27" s="48"/>
      <c r="AE27" s="45"/>
    </row>
    <row r="28" spans="1:31" x14ac:dyDescent="0.25">
      <c r="A28" s="91" t="s">
        <v>15</v>
      </c>
      <c r="B28" s="91" t="s">
        <v>20</v>
      </c>
      <c r="C28" s="91" t="s">
        <v>140</v>
      </c>
      <c r="D28" s="95"/>
      <c r="E28" s="91" t="s">
        <v>15</v>
      </c>
      <c r="F28" s="91" t="s">
        <v>20</v>
      </c>
      <c r="G28" s="91" t="s">
        <v>140</v>
      </c>
      <c r="H28" s="91" t="s">
        <v>170</v>
      </c>
      <c r="W28" s="48"/>
      <c r="X28" s="39"/>
      <c r="Y28" s="45"/>
      <c r="Z28" s="48"/>
      <c r="AA28" s="48"/>
      <c r="AB28" s="48"/>
      <c r="AC28" s="45"/>
      <c r="AD28" s="48"/>
      <c r="AE28" s="45"/>
    </row>
    <row r="29" spans="1:31" x14ac:dyDescent="0.25">
      <c r="A29" s="35" t="s">
        <v>56</v>
      </c>
      <c r="B29" s="10">
        <f>I10</f>
        <v>10.766666666666667</v>
      </c>
      <c r="C29" s="60" t="s">
        <v>164</v>
      </c>
      <c r="D29" s="95"/>
      <c r="E29" s="35" t="s">
        <v>58</v>
      </c>
      <c r="F29" s="10">
        <v>9.5722222222222211</v>
      </c>
      <c r="G29" s="35" t="s">
        <v>163</v>
      </c>
      <c r="H29" s="10">
        <f>F29+B$21</f>
        <v>10.069164323638914</v>
      </c>
      <c r="W29" s="48"/>
      <c r="X29" s="39"/>
      <c r="Y29" s="45"/>
      <c r="Z29" s="48"/>
      <c r="AA29" s="48"/>
      <c r="AB29" s="48"/>
      <c r="AC29" s="45"/>
      <c r="AD29" s="48"/>
      <c r="AE29" s="45"/>
    </row>
    <row r="30" spans="1:31" x14ac:dyDescent="0.25">
      <c r="A30" s="35" t="s">
        <v>57</v>
      </c>
      <c r="B30" s="10">
        <f>J10</f>
        <v>10.417777777777779</v>
      </c>
      <c r="C30" s="60" t="s">
        <v>164</v>
      </c>
      <c r="D30" s="95"/>
      <c r="E30" s="35" t="s">
        <v>57</v>
      </c>
      <c r="F30" s="10">
        <v>10.417777777777779</v>
      </c>
      <c r="G30" s="35" t="s">
        <v>164</v>
      </c>
      <c r="H30" s="10">
        <f>F30+B$21</f>
        <v>10.914719879194472</v>
      </c>
      <c r="W30" s="48"/>
      <c r="X30" s="39"/>
      <c r="Y30" s="45"/>
      <c r="Z30" s="48"/>
      <c r="AA30" s="48"/>
      <c r="AB30" s="48"/>
      <c r="AC30" s="45"/>
      <c r="AD30" s="48"/>
      <c r="AE30" s="45"/>
    </row>
    <row r="31" spans="1:31" x14ac:dyDescent="0.25">
      <c r="A31" s="35" t="s">
        <v>58</v>
      </c>
      <c r="B31" s="10">
        <f>K10</f>
        <v>9.5722222222222211</v>
      </c>
      <c r="C31" s="60" t="s">
        <v>163</v>
      </c>
      <c r="D31" s="95"/>
      <c r="E31" s="35" t="s">
        <v>56</v>
      </c>
      <c r="F31" s="10">
        <v>10.766666666666667</v>
      </c>
      <c r="G31" s="35" t="s">
        <v>164</v>
      </c>
      <c r="H31" s="10">
        <f>F31+B$21</f>
        <v>11.26360876808336</v>
      </c>
      <c r="W31" s="48"/>
      <c r="X31" s="39"/>
      <c r="Y31" s="45"/>
      <c r="Z31" s="48"/>
      <c r="AA31" s="48"/>
      <c r="AB31" s="48"/>
      <c r="AC31" s="45"/>
      <c r="AD31" s="48"/>
      <c r="AE31" s="45"/>
    </row>
    <row r="32" spans="1:31" x14ac:dyDescent="0.25">
      <c r="W32" s="48"/>
      <c r="X32" s="39"/>
      <c r="Y32" s="45"/>
      <c r="Z32" s="48"/>
      <c r="AA32" s="48"/>
      <c r="AB32" s="48"/>
      <c r="AC32" s="45"/>
      <c r="AD32" s="48"/>
      <c r="AE32" s="45"/>
    </row>
    <row r="33" spans="6:31" x14ac:dyDescent="0.25">
      <c r="F33" s="28"/>
      <c r="G33" s="28"/>
      <c r="I33" s="28"/>
      <c r="W33" s="48"/>
      <c r="X33" s="39"/>
      <c r="Y33" s="45"/>
      <c r="Z33" s="48"/>
      <c r="AA33" s="48"/>
      <c r="AB33" s="48"/>
      <c r="AC33" s="45"/>
      <c r="AD33" s="48"/>
      <c r="AE33" s="45"/>
    </row>
    <row r="34" spans="6:31" x14ac:dyDescent="0.25">
      <c r="F34" s="28"/>
      <c r="G34" s="28"/>
      <c r="I34" s="28"/>
      <c r="W34" s="48"/>
      <c r="X34" s="48"/>
      <c r="Y34" s="48"/>
      <c r="Z34" s="48"/>
      <c r="AA34" s="48"/>
      <c r="AB34" s="48"/>
      <c r="AC34" s="48"/>
      <c r="AD34" s="48"/>
      <c r="AE34" s="48"/>
    </row>
    <row r="35" spans="6:31" x14ac:dyDescent="0.25">
      <c r="F35" s="28"/>
      <c r="G35" s="28"/>
      <c r="I35" s="28"/>
    </row>
    <row r="37" spans="6:31" x14ac:dyDescent="0.25">
      <c r="F37" s="28"/>
      <c r="G37" s="28"/>
      <c r="H37" s="120"/>
      <c r="I37" s="28"/>
    </row>
    <row r="38" spans="6:31" x14ac:dyDescent="0.25">
      <c r="F38" s="28"/>
      <c r="G38" s="28"/>
      <c r="H38" s="120"/>
      <c r="I38" s="28"/>
    </row>
    <row r="39" spans="6:31" x14ac:dyDescent="0.25">
      <c r="F39" s="28"/>
      <c r="G39" s="28"/>
      <c r="H39" s="120"/>
      <c r="I39" s="28"/>
    </row>
    <row r="45" spans="6:31" x14ac:dyDescent="0.25">
      <c r="O45" s="28"/>
    </row>
    <row r="46" spans="6:31" x14ac:dyDescent="0.25">
      <c r="O46" s="28"/>
    </row>
    <row r="47" spans="6:31" x14ac:dyDescent="0.25">
      <c r="O47" s="28"/>
    </row>
    <row r="48" spans="6:31" x14ac:dyDescent="0.25">
      <c r="O48" s="28"/>
    </row>
    <row r="49" spans="15:15" x14ac:dyDescent="0.25">
      <c r="O49" s="28"/>
    </row>
    <row r="50" spans="15:15" x14ac:dyDescent="0.25">
      <c r="O50" s="28"/>
    </row>
    <row r="51" spans="15:15" x14ac:dyDescent="0.25">
      <c r="O51" s="28"/>
    </row>
    <row r="52" spans="15:15" x14ac:dyDescent="0.25">
      <c r="O52" s="28"/>
    </row>
  </sheetData>
  <sortState ref="E29:H31">
    <sortCondition ref="F29"/>
  </sortState>
  <mergeCells count="15">
    <mergeCell ref="Q4:Q5"/>
    <mergeCell ref="R4:R5"/>
    <mergeCell ref="S4:S5"/>
    <mergeCell ref="T4:U4"/>
    <mergeCell ref="V4:V5"/>
    <mergeCell ref="I4:K4"/>
    <mergeCell ref="L4:L5"/>
    <mergeCell ref="M4:M5"/>
    <mergeCell ref="O4:O5"/>
    <mergeCell ref="P4:P5"/>
    <mergeCell ref="A4:A5"/>
    <mergeCell ref="B4:D4"/>
    <mergeCell ref="E4:E5"/>
    <mergeCell ref="F4:F5"/>
    <mergeCell ref="H4:H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opLeftCell="J1" zoomScale="80" zoomScaleNormal="80" workbookViewId="0">
      <selection activeCell="J48" sqref="J48"/>
    </sheetView>
  </sheetViews>
  <sheetFormatPr defaultRowHeight="15" x14ac:dyDescent="0.25"/>
  <cols>
    <col min="1" max="1" width="11.42578125" customWidth="1"/>
    <col min="5" max="5" width="11.42578125" customWidth="1"/>
    <col min="6" max="6" width="11.140625" customWidth="1"/>
    <col min="8" max="8" width="15.28515625" customWidth="1"/>
    <col min="9" max="9" width="15.7109375" customWidth="1"/>
    <col min="10" max="10" width="16.28515625" customWidth="1"/>
    <col min="15" max="15" width="11.7109375" customWidth="1"/>
    <col min="17" max="17" width="9.140625" customWidth="1"/>
    <col min="22" max="22" width="12" customWidth="1"/>
    <col min="24" max="24" width="10" customWidth="1"/>
    <col min="25" max="25" width="9.7109375" customWidth="1"/>
    <col min="28" max="28" width="10.85546875" customWidth="1"/>
    <col min="31" max="31" width="12.85546875" customWidth="1"/>
  </cols>
  <sheetData>
    <row r="1" spans="1:22" ht="23.25" x14ac:dyDescent="0.35">
      <c r="G1" s="13" t="s">
        <v>30</v>
      </c>
    </row>
    <row r="3" spans="1:22" x14ac:dyDescent="0.25">
      <c r="A3" s="14" t="s">
        <v>36</v>
      </c>
      <c r="B3" s="15"/>
      <c r="C3" s="15"/>
      <c r="D3" s="15"/>
      <c r="E3" s="14"/>
      <c r="F3" s="14"/>
      <c r="H3" s="7" t="s">
        <v>80</v>
      </c>
      <c r="I3" s="7"/>
      <c r="O3" s="7" t="s">
        <v>81</v>
      </c>
    </row>
    <row r="4" spans="1:22" x14ac:dyDescent="0.25">
      <c r="A4" s="135" t="s">
        <v>15</v>
      </c>
      <c r="B4" s="140" t="s">
        <v>16</v>
      </c>
      <c r="C4" s="147"/>
      <c r="D4" s="141"/>
      <c r="E4" s="135" t="s">
        <v>7</v>
      </c>
      <c r="F4" s="135" t="s">
        <v>20</v>
      </c>
      <c r="H4" s="135" t="s">
        <v>51</v>
      </c>
      <c r="I4" s="137" t="s">
        <v>52</v>
      </c>
      <c r="J4" s="138"/>
      <c r="K4" s="139"/>
      <c r="L4" s="135" t="s">
        <v>7</v>
      </c>
      <c r="M4" s="135" t="s">
        <v>20</v>
      </c>
      <c r="O4" s="135" t="s">
        <v>66</v>
      </c>
      <c r="P4" s="135" t="s">
        <v>67</v>
      </c>
      <c r="Q4" s="135" t="s">
        <v>68</v>
      </c>
      <c r="R4" s="135" t="s">
        <v>69</v>
      </c>
      <c r="S4" s="135" t="s">
        <v>70</v>
      </c>
      <c r="T4" s="140" t="s">
        <v>71</v>
      </c>
      <c r="U4" s="141"/>
      <c r="V4" s="135" t="s">
        <v>72</v>
      </c>
    </row>
    <row r="5" spans="1:22" x14ac:dyDescent="0.25">
      <c r="A5" s="136"/>
      <c r="B5" s="5" t="s">
        <v>17</v>
      </c>
      <c r="C5" s="5" t="s">
        <v>18</v>
      </c>
      <c r="D5" s="5" t="s">
        <v>19</v>
      </c>
      <c r="E5" s="136"/>
      <c r="F5" s="136"/>
      <c r="H5" s="136"/>
      <c r="I5" s="19" t="s">
        <v>56</v>
      </c>
      <c r="J5" s="19" t="s">
        <v>57</v>
      </c>
      <c r="K5" s="19" t="s">
        <v>58</v>
      </c>
      <c r="L5" s="136"/>
      <c r="M5" s="136"/>
      <c r="O5" s="136"/>
      <c r="P5" s="136"/>
      <c r="Q5" s="136"/>
      <c r="R5" s="136"/>
      <c r="S5" s="136"/>
      <c r="T5" s="18">
        <v>0.05</v>
      </c>
      <c r="U5" s="18">
        <v>0.01</v>
      </c>
      <c r="V5" s="136"/>
    </row>
    <row r="6" spans="1:22" x14ac:dyDescent="0.25">
      <c r="A6" s="11" t="s">
        <v>21</v>
      </c>
      <c r="B6">
        <v>28.89</v>
      </c>
      <c r="C6">
        <v>27.16</v>
      </c>
      <c r="D6">
        <v>26.45</v>
      </c>
      <c r="E6" s="4">
        <f>SUM(B6:D6)</f>
        <v>82.5</v>
      </c>
      <c r="F6" s="24">
        <f>AVERAGE(B6:D6)</f>
        <v>27.5</v>
      </c>
      <c r="H6" s="6" t="s">
        <v>53</v>
      </c>
      <c r="I6" s="4">
        <f>E6</f>
        <v>82.5</v>
      </c>
      <c r="J6" s="4">
        <f>E7</f>
        <v>82.23</v>
      </c>
      <c r="K6" s="4">
        <f>E8</f>
        <v>89.4</v>
      </c>
      <c r="L6" s="4">
        <f>SUM(I6:K6)</f>
        <v>254.13000000000002</v>
      </c>
      <c r="M6" s="24">
        <f>AVERAGE(L6/9)</f>
        <v>28.236666666666668</v>
      </c>
      <c r="O6" s="4" t="s">
        <v>73</v>
      </c>
      <c r="P6" s="4">
        <f>T15-1</f>
        <v>2</v>
      </c>
      <c r="Q6" s="127">
        <f>P16</f>
        <v>1.6390296296267479</v>
      </c>
      <c r="R6" s="24">
        <f>Q6/P6</f>
        <v>0.81951481481337396</v>
      </c>
      <c r="S6" s="24">
        <f>R6/R11</f>
        <v>0.52958685301249786</v>
      </c>
      <c r="T6" s="24">
        <f>FINV(0.05,P6,P11)</f>
        <v>3.6337234675916301</v>
      </c>
      <c r="U6" s="24">
        <f>FINV(0.01,P6,P11)</f>
        <v>6.2262352803113821</v>
      </c>
      <c r="V6" s="3" t="str">
        <f>IF(S6&lt;T6,"tn",IF(S6&lt;U6,"*","**"))</f>
        <v>tn</v>
      </c>
    </row>
    <row r="7" spans="1:22" x14ac:dyDescent="0.25">
      <c r="A7" s="11" t="s">
        <v>25</v>
      </c>
      <c r="B7">
        <v>26.57</v>
      </c>
      <c r="C7">
        <v>28.57</v>
      </c>
      <c r="D7">
        <v>27.09</v>
      </c>
      <c r="E7" s="4">
        <f t="shared" ref="E7:E14" si="0">SUM(B7:D7)</f>
        <v>82.23</v>
      </c>
      <c r="F7" s="24">
        <f t="shared" ref="F7:F14" si="1">AVERAGE(B7:D7)</f>
        <v>27.41</v>
      </c>
      <c r="H7" s="6" t="s">
        <v>54</v>
      </c>
      <c r="I7" s="4">
        <f>E9</f>
        <v>87.87</v>
      </c>
      <c r="J7" s="4">
        <f>E10</f>
        <v>94.32</v>
      </c>
      <c r="K7" s="4">
        <f>E11</f>
        <v>87.62</v>
      </c>
      <c r="L7" s="4">
        <f>SUM(I7:K7)</f>
        <v>269.81</v>
      </c>
      <c r="M7" s="24">
        <f>AVERAGE(L7/9)</f>
        <v>29.978888888888889</v>
      </c>
      <c r="O7" s="4" t="s">
        <v>74</v>
      </c>
      <c r="P7" s="4">
        <f>T14-1</f>
        <v>8</v>
      </c>
      <c r="Q7" s="127">
        <f>P17</f>
        <v>45.573207407411246</v>
      </c>
      <c r="R7" s="24">
        <f t="shared" ref="R7:R11" si="2">Q7/P7</f>
        <v>5.6966509259264058</v>
      </c>
      <c r="S7" s="24">
        <f>R7/R11</f>
        <v>3.6812896875563155</v>
      </c>
      <c r="T7" s="24">
        <f>FINV(0.05,P7,Q11)</f>
        <v>2.3550814948462078</v>
      </c>
      <c r="U7" s="24">
        <f>FINV(0.01,P7,P11)</f>
        <v>3.8895721399261927</v>
      </c>
      <c r="V7" s="3" t="str">
        <f t="shared" ref="V7:V10" si="3">IF(S7&lt;T7,"tn",IF(S7&lt;U7,"*","**"))</f>
        <v>*</v>
      </c>
    </row>
    <row r="8" spans="1:22" x14ac:dyDescent="0.25">
      <c r="A8" s="11" t="s">
        <v>27</v>
      </c>
      <c r="B8">
        <v>28.02</v>
      </c>
      <c r="C8">
        <v>32.21</v>
      </c>
      <c r="D8">
        <v>29.17</v>
      </c>
      <c r="E8" s="4">
        <f t="shared" si="0"/>
        <v>89.4</v>
      </c>
      <c r="F8" s="24">
        <f t="shared" si="1"/>
        <v>29.8</v>
      </c>
      <c r="H8" s="6" t="s">
        <v>55</v>
      </c>
      <c r="I8" s="4">
        <f>E12</f>
        <v>89.42</v>
      </c>
      <c r="J8" s="4">
        <f>E13</f>
        <v>92.38</v>
      </c>
      <c r="K8" s="4">
        <f>E14</f>
        <v>91.62</v>
      </c>
      <c r="L8" s="4">
        <f>SUM(I8:K8)</f>
        <v>273.42</v>
      </c>
      <c r="M8" s="24">
        <f>AVERAGE(L8/9)</f>
        <v>30.380000000000003</v>
      </c>
      <c r="O8" s="4" t="s">
        <v>51</v>
      </c>
      <c r="P8" s="4">
        <f>3-1</f>
        <v>2</v>
      </c>
      <c r="Q8" s="127">
        <f>T16</f>
        <v>23.370318518518616</v>
      </c>
      <c r="R8" s="24">
        <f>Q8/P8</f>
        <v>11.685159259259308</v>
      </c>
      <c r="S8" s="24">
        <f>R8/R11</f>
        <v>7.551183465146063</v>
      </c>
      <c r="T8" s="24">
        <f>FINV(0.05,P8,P11)</f>
        <v>3.6337234675916301</v>
      </c>
      <c r="U8" s="24">
        <f>FINV(0.01,P8,P11)</f>
        <v>6.2262352803113821</v>
      </c>
      <c r="V8" s="3" t="str">
        <f t="shared" si="3"/>
        <v>**</v>
      </c>
    </row>
    <row r="9" spans="1:22" x14ac:dyDescent="0.25">
      <c r="A9" s="11" t="s">
        <v>22</v>
      </c>
      <c r="B9">
        <v>29.61</v>
      </c>
      <c r="C9">
        <v>28.91</v>
      </c>
      <c r="D9">
        <v>29.35</v>
      </c>
      <c r="E9" s="4">
        <f t="shared" si="0"/>
        <v>87.87</v>
      </c>
      <c r="F9" s="24">
        <f t="shared" si="1"/>
        <v>29.290000000000003</v>
      </c>
      <c r="H9" s="6" t="s">
        <v>44</v>
      </c>
      <c r="I9" s="4">
        <f>SUM(I6:I8)</f>
        <v>259.79000000000002</v>
      </c>
      <c r="J9" s="4">
        <f>SUM(J6:J8)</f>
        <v>268.93</v>
      </c>
      <c r="K9" s="4">
        <f>SUM(K6:K8)</f>
        <v>268.64</v>
      </c>
      <c r="L9" s="41">
        <f>SUM(L6:L8)</f>
        <v>797.36000000000013</v>
      </c>
      <c r="M9" s="81"/>
      <c r="O9" s="4" t="s">
        <v>52</v>
      </c>
      <c r="P9" s="4">
        <f>3-1</f>
        <v>2</v>
      </c>
      <c r="Q9" s="127">
        <f>T17</f>
        <v>5.998007407404657</v>
      </c>
      <c r="R9" s="24">
        <f t="shared" si="2"/>
        <v>2.9990037037023285</v>
      </c>
      <c r="S9" s="24">
        <f>R9/R11</f>
        <v>1.9380161345566718</v>
      </c>
      <c r="T9" s="24">
        <f>FINV(0.05,P9,P12)</f>
        <v>3.3690163594954443</v>
      </c>
      <c r="U9" s="24">
        <f>FINV(0.01,P9,P11)</f>
        <v>6.2262352803113821</v>
      </c>
      <c r="V9" s="3" t="str">
        <f t="shared" si="3"/>
        <v>tn</v>
      </c>
    </row>
    <row r="10" spans="1:22" x14ac:dyDescent="0.25">
      <c r="A10" s="11" t="s">
        <v>24</v>
      </c>
      <c r="B10">
        <v>30.74</v>
      </c>
      <c r="C10">
        <v>31.62</v>
      </c>
      <c r="D10">
        <v>31.96</v>
      </c>
      <c r="E10" s="4">
        <f t="shared" si="0"/>
        <v>94.32</v>
      </c>
      <c r="F10" s="24">
        <f t="shared" si="1"/>
        <v>31.439999999999998</v>
      </c>
      <c r="H10" s="6" t="s">
        <v>20</v>
      </c>
      <c r="I10" s="24">
        <f>AVERAGE(I9/9)</f>
        <v>28.865555555555559</v>
      </c>
      <c r="J10" s="24">
        <f t="shared" ref="J10:K10" si="4">AVERAGE(J9/9)</f>
        <v>29.88111111111111</v>
      </c>
      <c r="K10" s="24">
        <f t="shared" si="4"/>
        <v>29.848888888888887</v>
      </c>
      <c r="L10" s="81"/>
      <c r="M10" s="81"/>
      <c r="O10" s="4" t="s">
        <v>75</v>
      </c>
      <c r="P10" s="4">
        <f>P8*P9</f>
        <v>4</v>
      </c>
      <c r="Q10" s="127">
        <f>T18</f>
        <v>16.204881481487973</v>
      </c>
      <c r="R10" s="24">
        <f t="shared" si="2"/>
        <v>4.0512203703719933</v>
      </c>
      <c r="S10" s="24">
        <f>R10/R11</f>
        <v>2.6179795752612636</v>
      </c>
      <c r="T10" s="24">
        <f>FINV(0.05,P10,P11)</f>
        <v>3.0069172799243447</v>
      </c>
      <c r="U10" s="24">
        <f>FINV(0.01,P10,P11)</f>
        <v>4.772577999723211</v>
      </c>
      <c r="V10" s="3" t="str">
        <f t="shared" si="3"/>
        <v>tn</v>
      </c>
    </row>
    <row r="11" spans="1:22" x14ac:dyDescent="0.25">
      <c r="A11" s="11" t="s">
        <v>28</v>
      </c>
      <c r="B11">
        <v>30.42</v>
      </c>
      <c r="C11">
        <v>29.09</v>
      </c>
      <c r="D11">
        <v>28.11</v>
      </c>
      <c r="E11" s="4">
        <f t="shared" si="0"/>
        <v>87.62</v>
      </c>
      <c r="F11" s="24">
        <f t="shared" si="1"/>
        <v>29.206666666666667</v>
      </c>
      <c r="O11" s="4" t="s">
        <v>76</v>
      </c>
      <c r="P11" s="4">
        <f>P6*P7</f>
        <v>16</v>
      </c>
      <c r="Q11" s="127">
        <f>P18</f>
        <v>24.759370370367833</v>
      </c>
      <c r="R11" s="24">
        <f t="shared" si="2"/>
        <v>1.5474606481479896</v>
      </c>
      <c r="S11" s="81"/>
      <c r="T11" s="81"/>
      <c r="U11" s="81"/>
      <c r="V11" s="81"/>
    </row>
    <row r="12" spans="1:22" x14ac:dyDescent="0.25">
      <c r="A12" s="11" t="s">
        <v>23</v>
      </c>
      <c r="B12">
        <v>28.54</v>
      </c>
      <c r="C12">
        <v>29.07</v>
      </c>
      <c r="D12">
        <v>31.81</v>
      </c>
      <c r="E12" s="4">
        <f>SUM(B12:D12)</f>
        <v>89.42</v>
      </c>
      <c r="F12" s="24">
        <f t="shared" si="1"/>
        <v>29.806666666666668</v>
      </c>
      <c r="J12" s="28"/>
      <c r="K12" s="28"/>
      <c r="L12" s="116"/>
      <c r="M12" s="28"/>
      <c r="O12" s="6" t="s">
        <v>7</v>
      </c>
      <c r="P12" s="4">
        <f>P6+P7+P11</f>
        <v>26</v>
      </c>
      <c r="Q12" s="127">
        <f>P15</f>
        <v>71.971607407405827</v>
      </c>
      <c r="R12" s="80"/>
      <c r="S12" s="81"/>
      <c r="T12" s="81"/>
      <c r="U12" s="81"/>
      <c r="V12" s="81"/>
    </row>
    <row r="13" spans="1:22" x14ac:dyDescent="0.25">
      <c r="A13" s="11" t="s">
        <v>26</v>
      </c>
      <c r="B13">
        <v>29.93</v>
      </c>
      <c r="C13">
        <v>30.85</v>
      </c>
      <c r="D13">
        <v>31.6</v>
      </c>
      <c r="E13" s="4">
        <f t="shared" si="0"/>
        <v>92.38</v>
      </c>
      <c r="F13" s="24">
        <f t="shared" si="1"/>
        <v>30.793333333333333</v>
      </c>
      <c r="J13" s="28"/>
      <c r="K13" s="28"/>
      <c r="L13" s="116"/>
      <c r="M13" s="28"/>
    </row>
    <row r="14" spans="1:22" x14ac:dyDescent="0.25">
      <c r="A14" s="11" t="s">
        <v>29</v>
      </c>
      <c r="B14">
        <v>30.39</v>
      </c>
      <c r="C14">
        <v>31.06</v>
      </c>
      <c r="D14">
        <v>30.17</v>
      </c>
      <c r="E14" s="4">
        <f t="shared" si="0"/>
        <v>91.62</v>
      </c>
      <c r="F14" s="24">
        <f t="shared" si="1"/>
        <v>30.540000000000003</v>
      </c>
      <c r="M14" s="28"/>
      <c r="O14" s="7" t="s">
        <v>59</v>
      </c>
      <c r="P14" s="28">
        <f>((E15^2)/(T14*T15))</f>
        <v>23547.517392592596</v>
      </c>
      <c r="S14" s="7" t="s">
        <v>64</v>
      </c>
      <c r="T14">
        <v>9</v>
      </c>
    </row>
    <row r="15" spans="1:22" x14ac:dyDescent="0.25">
      <c r="A15" s="5" t="s">
        <v>7</v>
      </c>
      <c r="B15" s="4">
        <f>SUM(B6:B14)</f>
        <v>263.11</v>
      </c>
      <c r="C15" s="4">
        <f t="shared" ref="C15:D15" si="5">SUM(C6:C14)</f>
        <v>268.53999999999996</v>
      </c>
      <c r="D15" s="4">
        <f t="shared" si="5"/>
        <v>265.70999999999998</v>
      </c>
      <c r="E15" s="41">
        <f>SUM(E6:E14)</f>
        <v>797.36</v>
      </c>
      <c r="F15" s="64"/>
      <c r="O15" s="7" t="s">
        <v>60</v>
      </c>
      <c r="P15" s="28">
        <f>(((B7^2)+(C7^2)+(D7^2)+(B8^2)+(C8^2)+(D8^2)+(B12^2)+(C12^2)+(D12^2)+(B6^2)+(C6^2)+(D6^2)+(B9^2)+(C9^2)+(D9^2)+(B13^2)+(C13^2)+(D13^2)+(B14^2)+(C14^2)+(D14^2)+(B11^2)+(C11^2)+(D11^2)+(B10^2)+(C10^2)+(D10^2))-P14)</f>
        <v>71.971607407405827</v>
      </c>
      <c r="S15" s="7" t="s">
        <v>65</v>
      </c>
      <c r="T15">
        <v>3</v>
      </c>
    </row>
    <row r="16" spans="1:22" x14ac:dyDescent="0.25">
      <c r="M16" s="28"/>
      <c r="O16" s="7" t="s">
        <v>61</v>
      </c>
      <c r="P16" s="28">
        <f>(((B15^2)+(C15^2)+(D15^2))/T14)-P14</f>
        <v>1.6390296296267479</v>
      </c>
      <c r="S16" s="7" t="s">
        <v>77</v>
      </c>
      <c r="T16" s="28">
        <f>(((L8^2)+(L6^2)+(L7^2))/T14)-P14</f>
        <v>23.370318518518616</v>
      </c>
    </row>
    <row r="17" spans="1:20" x14ac:dyDescent="0.25">
      <c r="A17" s="7" t="s">
        <v>92</v>
      </c>
      <c r="B17" s="7"/>
      <c r="J17" s="28"/>
      <c r="K17" s="28"/>
      <c r="L17" s="116"/>
      <c r="M17" s="28"/>
      <c r="O17" s="7" t="s">
        <v>62</v>
      </c>
      <c r="P17" s="28">
        <f>(((E6^2)+(E9^2)+(E12^2)+(E7^2)+(E10^2)+(E13^2)+(E8^2)+(E11^2)+(E14^2))/T15)-P14</f>
        <v>45.573207407411246</v>
      </c>
      <c r="S17" s="7" t="s">
        <v>78</v>
      </c>
      <c r="T17" s="28">
        <f>(((I9^2)+(J9^2)+(K9^2))/T14)-P14</f>
        <v>5.998007407404657</v>
      </c>
    </row>
    <row r="18" spans="1:20" x14ac:dyDescent="0.25">
      <c r="A18" s="51" t="s">
        <v>93</v>
      </c>
      <c r="B18" s="51"/>
      <c r="C18" s="52"/>
      <c r="J18" s="28"/>
      <c r="K18" s="28"/>
      <c r="L18" s="116"/>
      <c r="M18" s="28"/>
      <c r="O18" s="7" t="s">
        <v>63</v>
      </c>
      <c r="P18" s="28">
        <f>P15-P16-P17</f>
        <v>24.759370370367833</v>
      </c>
      <c r="S18" s="7" t="s">
        <v>79</v>
      </c>
      <c r="T18" s="28">
        <f>P17-T16-T17</f>
        <v>16.204881481487973</v>
      </c>
    </row>
    <row r="19" spans="1:20" x14ac:dyDescent="0.25">
      <c r="A19" t="s">
        <v>144</v>
      </c>
      <c r="B19" s="28">
        <f>SQRT(R11/9)</f>
        <v>0.41465657117238996</v>
      </c>
      <c r="D19" s="28"/>
      <c r="J19" s="28"/>
      <c r="K19" s="28"/>
      <c r="L19" s="116"/>
      <c r="M19" s="28"/>
    </row>
    <row r="20" spans="1:20" x14ac:dyDescent="0.25">
      <c r="A20" t="s">
        <v>142</v>
      </c>
      <c r="B20" s="28">
        <v>3.65</v>
      </c>
      <c r="J20" s="28"/>
    </row>
    <row r="21" spans="1:20" x14ac:dyDescent="0.25">
      <c r="A21" t="s">
        <v>143</v>
      </c>
      <c r="B21" s="28">
        <f>B19*B20</f>
        <v>1.5134964847792234</v>
      </c>
    </row>
    <row r="22" spans="1:20" x14ac:dyDescent="0.25">
      <c r="O22" s="28"/>
    </row>
    <row r="23" spans="1:20" x14ac:dyDescent="0.25">
      <c r="A23" s="91" t="s">
        <v>15</v>
      </c>
      <c r="B23" s="91" t="s">
        <v>20</v>
      </c>
      <c r="C23" s="91" t="s">
        <v>140</v>
      </c>
      <c r="D23" s="95"/>
      <c r="E23" s="91" t="s">
        <v>15</v>
      </c>
      <c r="F23" s="91" t="s">
        <v>20</v>
      </c>
      <c r="G23" s="91" t="s">
        <v>140</v>
      </c>
      <c r="H23" s="91" t="s">
        <v>170</v>
      </c>
      <c r="J23" s="28"/>
      <c r="K23" s="28"/>
      <c r="L23" s="28"/>
      <c r="O23" s="28"/>
    </row>
    <row r="24" spans="1:20" x14ac:dyDescent="0.25">
      <c r="A24" s="35" t="s">
        <v>53</v>
      </c>
      <c r="B24" s="10">
        <f>M6</f>
        <v>28.236666666666668</v>
      </c>
      <c r="C24" s="35" t="s">
        <v>163</v>
      </c>
      <c r="D24" s="95"/>
      <c r="E24" s="35" t="s">
        <v>53</v>
      </c>
      <c r="F24" s="10">
        <v>28.236666666666668</v>
      </c>
      <c r="G24" s="35" t="s">
        <v>163</v>
      </c>
      <c r="H24" s="10">
        <f>F24+B$21</f>
        <v>29.750163151445893</v>
      </c>
      <c r="O24" s="28"/>
    </row>
    <row r="25" spans="1:20" x14ac:dyDescent="0.25">
      <c r="A25" s="35" t="s">
        <v>54</v>
      </c>
      <c r="B25" s="10">
        <f t="shared" ref="B25:B26" si="6">M7</f>
        <v>29.978888888888889</v>
      </c>
      <c r="C25" s="35" t="s">
        <v>164</v>
      </c>
      <c r="D25" s="95"/>
      <c r="E25" s="35" t="s">
        <v>54</v>
      </c>
      <c r="F25" s="10">
        <v>29.978888888888889</v>
      </c>
      <c r="G25" s="35" t="s">
        <v>164</v>
      </c>
      <c r="H25" s="10">
        <f>F25+B$21</f>
        <v>31.492385373668114</v>
      </c>
    </row>
    <row r="26" spans="1:20" x14ac:dyDescent="0.25">
      <c r="A26" s="35" t="s">
        <v>55</v>
      </c>
      <c r="B26" s="10">
        <f t="shared" si="6"/>
        <v>30.380000000000003</v>
      </c>
      <c r="C26" s="35" t="s">
        <v>164</v>
      </c>
      <c r="D26" s="95"/>
      <c r="E26" s="35" t="s">
        <v>55</v>
      </c>
      <c r="F26" s="10">
        <v>30.380000000000003</v>
      </c>
      <c r="G26" s="35" t="s">
        <v>164</v>
      </c>
      <c r="H26" s="10">
        <f t="shared" ref="H26" si="7">F26+B$21</f>
        <v>31.893496484779227</v>
      </c>
    </row>
    <row r="27" spans="1:20" x14ac:dyDescent="0.25">
      <c r="A27" s="95"/>
      <c r="B27" s="95"/>
      <c r="C27" s="95"/>
      <c r="D27" s="95"/>
      <c r="E27" s="95"/>
      <c r="F27" s="95"/>
      <c r="G27" s="95"/>
      <c r="H27" s="95"/>
      <c r="I27" s="95"/>
    </row>
    <row r="28" spans="1:20" x14ac:dyDescent="0.25">
      <c r="A28" s="133" t="s">
        <v>15</v>
      </c>
      <c r="B28" s="133" t="s">
        <v>20</v>
      </c>
      <c r="C28" s="133" t="s">
        <v>140</v>
      </c>
      <c r="E28" s="133" t="s">
        <v>15</v>
      </c>
      <c r="F28" s="133" t="s">
        <v>20</v>
      </c>
      <c r="G28" s="133" t="s">
        <v>140</v>
      </c>
      <c r="H28" s="133" t="s">
        <v>170</v>
      </c>
    </row>
    <row r="29" spans="1:20" x14ac:dyDescent="0.25">
      <c r="A29" s="35" t="s">
        <v>56</v>
      </c>
      <c r="B29" s="10">
        <f>I10</f>
        <v>28.865555555555559</v>
      </c>
      <c r="C29" s="60"/>
      <c r="E29" s="35"/>
      <c r="F29" s="10"/>
      <c r="G29" s="35"/>
      <c r="H29" s="10"/>
    </row>
    <row r="30" spans="1:20" x14ac:dyDescent="0.25">
      <c r="A30" s="35" t="s">
        <v>57</v>
      </c>
      <c r="B30" s="10">
        <f>J10</f>
        <v>29.88111111111111</v>
      </c>
      <c r="C30" s="60"/>
      <c r="E30" s="35"/>
      <c r="F30" s="10"/>
      <c r="G30" s="35"/>
      <c r="H30" s="10"/>
    </row>
    <row r="31" spans="1:20" x14ac:dyDescent="0.25">
      <c r="A31" s="35" t="s">
        <v>58</v>
      </c>
      <c r="B31" s="10">
        <f>K10</f>
        <v>29.848888888888887</v>
      </c>
      <c r="C31" s="60"/>
      <c r="E31" s="35"/>
      <c r="F31" s="10"/>
      <c r="G31" s="35"/>
      <c r="H31" s="10"/>
    </row>
    <row r="32" spans="1:20" x14ac:dyDescent="0.25">
      <c r="A32" s="32"/>
    </row>
  </sheetData>
  <sortState ref="E24:I26">
    <sortCondition ref="F24"/>
  </sortState>
  <mergeCells count="15">
    <mergeCell ref="A4:A5"/>
    <mergeCell ref="B4:D4"/>
    <mergeCell ref="E4:E5"/>
    <mergeCell ref="F4:F5"/>
    <mergeCell ref="H4:H5"/>
    <mergeCell ref="R4:R5"/>
    <mergeCell ref="S4:S5"/>
    <mergeCell ref="T4:U4"/>
    <mergeCell ref="V4:V5"/>
    <mergeCell ref="I4:K4"/>
    <mergeCell ref="L4:L5"/>
    <mergeCell ref="M4:M5"/>
    <mergeCell ref="O4:O5"/>
    <mergeCell ref="P4:P5"/>
    <mergeCell ref="Q4:Q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opLeftCell="E1" zoomScale="90" zoomScaleNormal="90" workbookViewId="0">
      <selection activeCell="J36" sqref="J36"/>
    </sheetView>
  </sheetViews>
  <sheetFormatPr defaultRowHeight="15" x14ac:dyDescent="0.25"/>
  <cols>
    <col min="1" max="1" width="11.42578125" customWidth="1"/>
    <col min="5" max="5" width="12.140625" customWidth="1"/>
    <col min="8" max="8" width="15.5703125" customWidth="1"/>
    <col min="9" max="9" width="16.5703125" customWidth="1"/>
    <col min="10" max="10" width="15.42578125" customWidth="1"/>
    <col min="13" max="13" width="17.42578125" customWidth="1"/>
    <col min="15" max="15" width="10.7109375" customWidth="1"/>
    <col min="22" max="22" width="11.7109375" customWidth="1"/>
    <col min="24" max="24" width="10.28515625" customWidth="1"/>
    <col min="28" max="28" width="10.5703125" customWidth="1"/>
    <col min="31" max="31" width="12.7109375" customWidth="1"/>
  </cols>
  <sheetData>
    <row r="1" spans="1:22" ht="23.25" x14ac:dyDescent="0.35">
      <c r="G1" s="13" t="s">
        <v>34</v>
      </c>
    </row>
    <row r="3" spans="1:22" x14ac:dyDescent="0.25">
      <c r="A3" s="14" t="s">
        <v>37</v>
      </c>
      <c r="B3" s="15"/>
      <c r="C3" s="15"/>
      <c r="D3" s="15"/>
      <c r="E3" s="14"/>
      <c r="F3" s="14"/>
      <c r="H3" s="7" t="s">
        <v>80</v>
      </c>
      <c r="I3" s="7"/>
      <c r="O3" s="7" t="s">
        <v>81</v>
      </c>
    </row>
    <row r="4" spans="1:22" x14ac:dyDescent="0.25">
      <c r="A4" s="135" t="s">
        <v>15</v>
      </c>
      <c r="B4" s="140" t="s">
        <v>16</v>
      </c>
      <c r="C4" s="147"/>
      <c r="D4" s="141"/>
      <c r="E4" s="135" t="s">
        <v>7</v>
      </c>
      <c r="F4" s="135" t="s">
        <v>20</v>
      </c>
      <c r="H4" s="135" t="s">
        <v>51</v>
      </c>
      <c r="I4" s="137" t="s">
        <v>52</v>
      </c>
      <c r="J4" s="138"/>
      <c r="K4" s="139"/>
      <c r="L4" s="135" t="s">
        <v>7</v>
      </c>
      <c r="M4" s="135" t="s">
        <v>20</v>
      </c>
      <c r="O4" s="135" t="s">
        <v>66</v>
      </c>
      <c r="P4" s="135" t="s">
        <v>67</v>
      </c>
      <c r="Q4" s="135" t="s">
        <v>68</v>
      </c>
      <c r="R4" s="135" t="s">
        <v>69</v>
      </c>
      <c r="S4" s="135" t="s">
        <v>70</v>
      </c>
      <c r="T4" s="140" t="s">
        <v>71</v>
      </c>
      <c r="U4" s="141"/>
      <c r="V4" s="135" t="s">
        <v>72</v>
      </c>
    </row>
    <row r="5" spans="1:22" x14ac:dyDescent="0.25">
      <c r="A5" s="136"/>
      <c r="B5" s="58" t="s">
        <v>17</v>
      </c>
      <c r="C5" s="58" t="s">
        <v>18</v>
      </c>
      <c r="D5" s="58" t="s">
        <v>19</v>
      </c>
      <c r="E5" s="136"/>
      <c r="F5" s="136"/>
      <c r="H5" s="136"/>
      <c r="I5" s="19" t="s">
        <v>56</v>
      </c>
      <c r="J5" s="19" t="s">
        <v>57</v>
      </c>
      <c r="K5" s="19" t="s">
        <v>58</v>
      </c>
      <c r="L5" s="136"/>
      <c r="M5" s="136"/>
      <c r="O5" s="136"/>
      <c r="P5" s="136"/>
      <c r="Q5" s="136"/>
      <c r="R5" s="136"/>
      <c r="S5" s="136"/>
      <c r="T5" s="18">
        <v>0.05</v>
      </c>
      <c r="U5" s="18">
        <v>0.01</v>
      </c>
      <c r="V5" s="136"/>
    </row>
    <row r="6" spans="1:22" x14ac:dyDescent="0.25">
      <c r="A6" s="36" t="s">
        <v>21</v>
      </c>
      <c r="B6" s="123">
        <v>50.17</v>
      </c>
      <c r="C6" s="123">
        <v>50.39</v>
      </c>
      <c r="D6" s="123">
        <v>50.48</v>
      </c>
      <c r="E6" s="36">
        <f>SUM(B6:D6)</f>
        <v>151.04</v>
      </c>
      <c r="F6" s="89">
        <f>AVERAGE(B6:D6)</f>
        <v>50.346666666666664</v>
      </c>
      <c r="H6" s="6" t="s">
        <v>53</v>
      </c>
      <c r="I6" s="4">
        <f>E6</f>
        <v>151.04</v>
      </c>
      <c r="J6" s="4">
        <f>E7</f>
        <v>151.27000000000001</v>
      </c>
      <c r="K6" s="4">
        <f>E8</f>
        <v>152.22</v>
      </c>
      <c r="L6" s="4">
        <f>SUM(I6:K6)</f>
        <v>454.53</v>
      </c>
      <c r="M6" s="24">
        <f>AVERAGE(L6/9)</f>
        <v>50.50333333333333</v>
      </c>
      <c r="O6" s="4" t="s">
        <v>73</v>
      </c>
      <c r="P6" s="4">
        <f>T15-1</f>
        <v>2</v>
      </c>
      <c r="Q6" s="127">
        <f>P16</f>
        <v>3.8274074046057649E-2</v>
      </c>
      <c r="R6" s="24">
        <f>Q6/P6</f>
        <v>1.9137037023028824E-2</v>
      </c>
      <c r="S6" s="24">
        <f>R6/R11</f>
        <v>0.43089752911055684</v>
      </c>
      <c r="T6" s="24">
        <f>FINV(0.05,P6,P11)</f>
        <v>3.6337234675916301</v>
      </c>
      <c r="U6" s="24">
        <f>FINV(0.01,P6,P11)</f>
        <v>6.2262352803113821</v>
      </c>
      <c r="V6" s="3" t="str">
        <f>IF(S6&lt;T6,"tn",IF(S6&lt;U6,"*","**"))</f>
        <v>tn</v>
      </c>
    </row>
    <row r="7" spans="1:22" x14ac:dyDescent="0.25">
      <c r="A7" s="36" t="s">
        <v>25</v>
      </c>
      <c r="B7" s="123">
        <v>50.24</v>
      </c>
      <c r="C7" s="123">
        <v>50.47</v>
      </c>
      <c r="D7" s="123">
        <v>50.56</v>
      </c>
      <c r="E7" s="36">
        <f>SUM(B7:D7)</f>
        <v>151.27000000000001</v>
      </c>
      <c r="F7" s="89">
        <f>AVERAGE(B7:D7)</f>
        <v>50.423333333333339</v>
      </c>
      <c r="H7" s="6" t="s">
        <v>54</v>
      </c>
      <c r="I7" s="24">
        <f>E9</f>
        <v>151.07</v>
      </c>
      <c r="J7" s="4">
        <f>E10</f>
        <v>151.28</v>
      </c>
      <c r="K7" s="4">
        <f>E11</f>
        <v>154.19999999999999</v>
      </c>
      <c r="L7" s="4">
        <f t="shared" ref="L7:L8" si="0">SUM(I7:K7)</f>
        <v>456.55</v>
      </c>
      <c r="M7" s="24">
        <f t="shared" ref="M7:M8" si="1">AVERAGE(L7/9)</f>
        <v>50.727777777777781</v>
      </c>
      <c r="O7" s="4" t="s">
        <v>74</v>
      </c>
      <c r="P7" s="4">
        <f>T14-1</f>
        <v>8</v>
      </c>
      <c r="Q7" s="127">
        <f>P17</f>
        <v>8.6184296296123648</v>
      </c>
      <c r="R7" s="24">
        <f t="shared" ref="R7:R12" si="2">Q7/P7</f>
        <v>1.0773037037015456</v>
      </c>
      <c r="S7" s="24">
        <f>R7/R11</f>
        <v>24.257020742972738</v>
      </c>
      <c r="T7" s="24">
        <f>FINV(0.05,P7,P11)</f>
        <v>2.5910961798744014</v>
      </c>
      <c r="U7" s="24">
        <f>FINV(0.01,P7,P11)</f>
        <v>3.8895721399261927</v>
      </c>
      <c r="V7" s="3" t="str">
        <f t="shared" ref="V7:V10" si="3">IF(S7&lt;T7,"tn",IF(S7&lt;U7,"*","**"))</f>
        <v>**</v>
      </c>
    </row>
    <row r="8" spans="1:22" x14ac:dyDescent="0.25">
      <c r="A8" s="36" t="s">
        <v>27</v>
      </c>
      <c r="B8" s="123">
        <v>50.5</v>
      </c>
      <c r="C8" s="123">
        <v>50.76</v>
      </c>
      <c r="D8" s="123">
        <v>50.96</v>
      </c>
      <c r="E8" s="36">
        <f>SUM(B8:D8)</f>
        <v>152.22</v>
      </c>
      <c r="F8" s="89">
        <f>AVERAGE(B8:D8)</f>
        <v>50.74</v>
      </c>
      <c r="H8" s="6" t="s">
        <v>55</v>
      </c>
      <c r="I8" s="4">
        <f>E12</f>
        <v>154.61000000000001</v>
      </c>
      <c r="J8" s="4">
        <f>E13</f>
        <v>155.19999999999999</v>
      </c>
      <c r="K8" s="4">
        <f>E14</f>
        <v>154.75</v>
      </c>
      <c r="L8" s="4">
        <f t="shared" si="0"/>
        <v>464.56</v>
      </c>
      <c r="M8" s="24">
        <f t="shared" si="1"/>
        <v>51.617777777777775</v>
      </c>
      <c r="O8" s="4" t="s">
        <v>51</v>
      </c>
      <c r="P8" s="4">
        <f>3-1</f>
        <v>2</v>
      </c>
      <c r="Q8" s="127">
        <f>T16</f>
        <v>6.2533851851767395</v>
      </c>
      <c r="R8" s="24">
        <f t="shared" si="2"/>
        <v>3.1266925925883697</v>
      </c>
      <c r="S8" s="24">
        <f>R8/R11</f>
        <v>70.401918061470852</v>
      </c>
      <c r="T8" s="24">
        <f>FINV(0.05,P8,P11)</f>
        <v>3.6337234675916301</v>
      </c>
      <c r="U8" s="24">
        <f>FINV(0.01,P8,P11)</f>
        <v>6.2262352803113821</v>
      </c>
      <c r="V8" s="3" t="str">
        <f t="shared" si="3"/>
        <v>**</v>
      </c>
    </row>
    <row r="9" spans="1:22" x14ac:dyDescent="0.25">
      <c r="A9" s="36" t="s">
        <v>22</v>
      </c>
      <c r="B9" s="123">
        <v>50.4</v>
      </c>
      <c r="C9" s="123">
        <v>50.43</v>
      </c>
      <c r="D9" s="123">
        <v>50.24</v>
      </c>
      <c r="E9" s="36">
        <f>SUM(B9:D9)</f>
        <v>151.07</v>
      </c>
      <c r="F9" s="89">
        <f>AVERAGE(B9:D9)</f>
        <v>50.356666666666662</v>
      </c>
      <c r="H9" s="6" t="s">
        <v>44</v>
      </c>
      <c r="I9" s="4">
        <f>SUM(I6:I8)</f>
        <v>456.72</v>
      </c>
      <c r="J9" s="4">
        <f t="shared" ref="J9:L9" si="4">SUM(J6:J8)</f>
        <v>457.75</v>
      </c>
      <c r="K9" s="4">
        <f t="shared" si="4"/>
        <v>461.16999999999996</v>
      </c>
      <c r="L9" s="41">
        <f t="shared" si="4"/>
        <v>1375.6399999999999</v>
      </c>
      <c r="M9" s="81"/>
      <c r="O9" s="4" t="s">
        <v>52</v>
      </c>
      <c r="P9" s="4">
        <f>3-1</f>
        <v>2</v>
      </c>
      <c r="Q9" s="127">
        <f>T17</f>
        <v>1.2059185185062233</v>
      </c>
      <c r="R9" s="24">
        <f t="shared" si="2"/>
        <v>0.60295925925311167</v>
      </c>
      <c r="S9" s="24">
        <f>R9/R11</f>
        <v>13.576482851229636</v>
      </c>
      <c r="T9" s="24">
        <f>FINV(0.05,P9,P12)</f>
        <v>3.3690163594954443</v>
      </c>
      <c r="U9" s="24">
        <f>FINV(0.01,P9,P11)</f>
        <v>6.2262352803113821</v>
      </c>
      <c r="V9" s="3" t="str">
        <f t="shared" si="3"/>
        <v>**</v>
      </c>
    </row>
    <row r="10" spans="1:22" x14ac:dyDescent="0.25">
      <c r="A10" s="36" t="s">
        <v>24</v>
      </c>
      <c r="B10" s="123">
        <v>50.39</v>
      </c>
      <c r="C10" s="123">
        <v>50.12</v>
      </c>
      <c r="D10" s="123">
        <v>50.77</v>
      </c>
      <c r="E10" s="36">
        <f t="shared" ref="E10:E14" si="5">SUM(B10:D10)</f>
        <v>151.28</v>
      </c>
      <c r="F10" s="89">
        <f t="shared" ref="F10:F14" si="6">AVERAGE(B10:D10)</f>
        <v>50.426666666666669</v>
      </c>
      <c r="H10" s="6" t="s">
        <v>20</v>
      </c>
      <c r="I10" s="24">
        <f>AVERAGE(I9/9)</f>
        <v>50.74666666666667</v>
      </c>
      <c r="J10" s="24">
        <f t="shared" ref="J10:K10" si="7">AVERAGE(J9/9)</f>
        <v>50.861111111111114</v>
      </c>
      <c r="K10" s="24">
        <f t="shared" si="7"/>
        <v>51.24111111111111</v>
      </c>
      <c r="L10" s="81"/>
      <c r="M10" s="81"/>
      <c r="O10" s="4" t="s">
        <v>75</v>
      </c>
      <c r="P10" s="4">
        <f>P8*P9</f>
        <v>4</v>
      </c>
      <c r="Q10" s="127">
        <f>T18</f>
        <v>1.159125925929402</v>
      </c>
      <c r="R10" s="24">
        <f t="shared" si="2"/>
        <v>0.2897814814823505</v>
      </c>
      <c r="S10" s="24">
        <f>R10/R11</f>
        <v>6.5248410295952288</v>
      </c>
      <c r="T10" s="24">
        <f>FINV(0.05,P10,P11)</f>
        <v>3.0069172799243447</v>
      </c>
      <c r="U10" s="24">
        <f>FINV(0.01,P10,P11)</f>
        <v>4.772577999723211</v>
      </c>
      <c r="V10" s="3" t="str">
        <f t="shared" si="3"/>
        <v>**</v>
      </c>
    </row>
    <row r="11" spans="1:22" x14ac:dyDescent="0.25">
      <c r="A11" s="36" t="s">
        <v>28</v>
      </c>
      <c r="B11" s="123">
        <v>51.17</v>
      </c>
      <c r="C11" s="123">
        <v>51.45</v>
      </c>
      <c r="D11" s="123">
        <v>51.58</v>
      </c>
      <c r="E11" s="36">
        <f>SUM(B11:D11)</f>
        <v>154.19999999999999</v>
      </c>
      <c r="F11" s="89">
        <f>AVERAGE(B11:D11)</f>
        <v>51.4</v>
      </c>
      <c r="O11" s="4" t="s">
        <v>76</v>
      </c>
      <c r="P11" s="4">
        <f>P6*P7</f>
        <v>16</v>
      </c>
      <c r="Q11" s="127">
        <f>P18</f>
        <v>0.71059259262983687</v>
      </c>
      <c r="R11" s="24">
        <f t="shared" si="2"/>
        <v>4.4412037039364805E-2</v>
      </c>
      <c r="S11" s="80"/>
      <c r="T11" s="80"/>
      <c r="U11" s="80"/>
      <c r="V11" s="80"/>
    </row>
    <row r="12" spans="1:22" x14ac:dyDescent="0.25">
      <c r="A12" s="36" t="s">
        <v>23</v>
      </c>
      <c r="B12" s="124">
        <v>51.75</v>
      </c>
      <c r="C12" s="124">
        <v>51.39</v>
      </c>
      <c r="D12" s="123">
        <v>51.47</v>
      </c>
      <c r="E12" s="36">
        <f>SUM(B12:D12)</f>
        <v>154.61000000000001</v>
      </c>
      <c r="F12" s="89">
        <f>AVERAGE(B12:D12)</f>
        <v>51.536666666666669</v>
      </c>
      <c r="J12" s="70"/>
      <c r="K12" s="121"/>
      <c r="L12" s="70"/>
      <c r="M12" s="70"/>
      <c r="O12" s="6" t="s">
        <v>7</v>
      </c>
      <c r="P12" s="4">
        <f>P6+P7+P11</f>
        <v>26</v>
      </c>
      <c r="Q12" s="127">
        <f>P15</f>
        <v>9.3672962962882593</v>
      </c>
      <c r="R12" s="80">
        <f t="shared" si="2"/>
        <v>0.36028062678031769</v>
      </c>
      <c r="S12" s="80"/>
      <c r="T12" s="80"/>
      <c r="U12" s="80"/>
      <c r="V12" s="80"/>
    </row>
    <row r="13" spans="1:22" x14ac:dyDescent="0.25">
      <c r="A13" s="36" t="s">
        <v>26</v>
      </c>
      <c r="B13" s="123">
        <v>51.85</v>
      </c>
      <c r="C13" s="123">
        <v>51.78</v>
      </c>
      <c r="D13" s="123">
        <v>51.57</v>
      </c>
      <c r="E13" s="36">
        <f>SUM(B13:D13)</f>
        <v>155.19999999999999</v>
      </c>
      <c r="F13" s="89">
        <f>AVERAGE(B13:D13)</f>
        <v>51.733333333333327</v>
      </c>
      <c r="J13" s="56"/>
      <c r="K13" s="72"/>
      <c r="L13" s="116"/>
      <c r="M13" s="115"/>
    </row>
    <row r="14" spans="1:22" x14ac:dyDescent="0.25">
      <c r="A14" s="36" t="s">
        <v>29</v>
      </c>
      <c r="B14" s="123">
        <v>51.66</v>
      </c>
      <c r="C14" s="123">
        <v>51.76</v>
      </c>
      <c r="D14" s="123">
        <v>51.33</v>
      </c>
      <c r="E14" s="36">
        <f t="shared" si="5"/>
        <v>154.75</v>
      </c>
      <c r="F14" s="89">
        <f t="shared" si="6"/>
        <v>51.583333333333336</v>
      </c>
      <c r="J14" s="78"/>
      <c r="K14" s="72"/>
      <c r="L14" s="116"/>
      <c r="M14" s="72"/>
      <c r="O14" s="7" t="s">
        <v>59</v>
      </c>
      <c r="P14" s="28">
        <f>(E15^2)/(T14*T15)</f>
        <v>70088.348503703717</v>
      </c>
      <c r="S14" s="7" t="s">
        <v>64</v>
      </c>
      <c r="T14">
        <v>9</v>
      </c>
    </row>
    <row r="15" spans="1:22" x14ac:dyDescent="0.25">
      <c r="A15" s="57" t="s">
        <v>7</v>
      </c>
      <c r="B15" s="54">
        <f>SUM(B6:B14)</f>
        <v>458.13</v>
      </c>
      <c r="C15" s="54">
        <f t="shared" ref="C15:E15" si="8">SUM(C6:C14)</f>
        <v>458.54999999999995</v>
      </c>
      <c r="D15" s="54">
        <f t="shared" si="8"/>
        <v>458.96000000000004</v>
      </c>
      <c r="E15" s="43">
        <f t="shared" si="8"/>
        <v>1375.64</v>
      </c>
      <c r="F15" s="82"/>
      <c r="J15" s="78"/>
      <c r="K15" s="72"/>
      <c r="L15" s="116"/>
      <c r="M15" s="72"/>
      <c r="O15" s="7" t="s">
        <v>60</v>
      </c>
      <c r="P15" s="28">
        <f>(((B6^2)+(C6^2)+(D6^2)+(B9^2)+(C9^2)+(D9^2)+(B12^2)+(C12^2)+(D12^2)+(B7^2)+(C7^2)+(D7^2)+(B10^2)+(C10^2)+(D10^2)+(B13^2)+(C13^2)+(D13^2)+(B8^2)+(C8^2)+(D8^2)+(B11^2)+(C11^2)+(D11^2)+(B14^2)+(C14^2)+(D14^2))-P14)</f>
        <v>9.3672962962882593</v>
      </c>
      <c r="S15" s="7" t="s">
        <v>65</v>
      </c>
      <c r="T15">
        <v>3</v>
      </c>
    </row>
    <row r="16" spans="1:22" x14ac:dyDescent="0.25">
      <c r="J16" s="78"/>
      <c r="K16" s="72"/>
      <c r="L16" s="116"/>
      <c r="M16" s="72"/>
      <c r="O16" s="7" t="s">
        <v>61</v>
      </c>
      <c r="P16" s="28">
        <f>(((B15^2)+(C15^2)+(D15^2))/T14)-P14</f>
        <v>3.8274074046057649E-2</v>
      </c>
      <c r="S16" s="7" t="s">
        <v>77</v>
      </c>
      <c r="T16" s="28">
        <f>(((L6^2)+(L7^2)+(L8^2))/T14)-P14</f>
        <v>6.2533851851767395</v>
      </c>
    </row>
    <row r="17" spans="1:22" x14ac:dyDescent="0.25">
      <c r="A17" s="7" t="s">
        <v>92</v>
      </c>
      <c r="B17" s="7"/>
      <c r="J17" s="78"/>
      <c r="K17" s="72"/>
      <c r="L17" s="116"/>
      <c r="M17" s="72"/>
      <c r="O17" s="7" t="s">
        <v>62</v>
      </c>
      <c r="P17" s="28">
        <f>(((E6^2)+(E9^2)+(E12^2)+(E7^2)+(E10^2)+(E13^2)+(E8^2)+(E11^2)+(E14^2))/T15)-P14</f>
        <v>8.6184296296123648</v>
      </c>
      <c r="S17" s="7" t="s">
        <v>78</v>
      </c>
      <c r="T17" s="28">
        <f>(((I9^2)+(J9^2)+(K9^2))/T14)-P14</f>
        <v>1.2059185185062233</v>
      </c>
    </row>
    <row r="18" spans="1:22" x14ac:dyDescent="0.25">
      <c r="A18" s="53" t="s">
        <v>141</v>
      </c>
      <c r="B18" s="51"/>
      <c r="C18" s="52"/>
      <c r="J18" s="78"/>
      <c r="K18" s="72"/>
      <c r="L18" s="116"/>
      <c r="M18" s="72"/>
      <c r="O18" s="7" t="s">
        <v>63</v>
      </c>
      <c r="P18" s="28">
        <f>P15-P16-P17</f>
        <v>0.71059259262983687</v>
      </c>
      <c r="S18" s="7" t="s">
        <v>79</v>
      </c>
      <c r="T18" s="28">
        <f>P17-T16-T17</f>
        <v>1.159125925929402</v>
      </c>
    </row>
    <row r="19" spans="1:22" x14ac:dyDescent="0.25">
      <c r="A19" s="32" t="s">
        <v>144</v>
      </c>
      <c r="B19" s="28">
        <f>SQRT(R11/3)</f>
        <v>0.12167174013079181</v>
      </c>
      <c r="J19" s="78"/>
      <c r="K19" s="114"/>
      <c r="L19" s="116"/>
      <c r="M19" s="72"/>
    </row>
    <row r="20" spans="1:22" x14ac:dyDescent="0.25">
      <c r="A20" s="45" t="s">
        <v>142</v>
      </c>
      <c r="B20" s="28">
        <v>5.03</v>
      </c>
      <c r="J20" s="78"/>
      <c r="V20" s="48"/>
    </row>
    <row r="21" spans="1:22" x14ac:dyDescent="0.25">
      <c r="A21" s="45" t="s">
        <v>143</v>
      </c>
      <c r="B21" s="28">
        <f>B19*B20</f>
        <v>0.61200885285788287</v>
      </c>
      <c r="J21" s="78"/>
      <c r="V21" s="48"/>
    </row>
    <row r="22" spans="1:22" x14ac:dyDescent="0.25">
      <c r="I22" s="78"/>
      <c r="J22" s="78"/>
      <c r="K22" s="78"/>
      <c r="L22" s="78"/>
      <c r="M22" s="72"/>
      <c r="V22" s="48"/>
    </row>
    <row r="23" spans="1:22" x14ac:dyDescent="0.25">
      <c r="A23" s="91" t="s">
        <v>15</v>
      </c>
      <c r="B23" s="91" t="s">
        <v>20</v>
      </c>
      <c r="C23" s="91" t="s">
        <v>140</v>
      </c>
      <c r="D23" s="95"/>
      <c r="E23" s="91" t="s">
        <v>15</v>
      </c>
      <c r="F23" s="91" t="s">
        <v>20</v>
      </c>
      <c r="G23" s="91" t="s">
        <v>140</v>
      </c>
      <c r="H23" s="91" t="s">
        <v>170</v>
      </c>
      <c r="J23" s="78"/>
      <c r="K23" s="78"/>
      <c r="L23" s="75"/>
      <c r="M23" s="75"/>
      <c r="V23" s="48"/>
    </row>
    <row r="24" spans="1:22" x14ac:dyDescent="0.25">
      <c r="A24" s="35" t="s">
        <v>21</v>
      </c>
      <c r="B24" s="24">
        <f t="shared" ref="B24:B32" si="9">F6</f>
        <v>50.346666666666664</v>
      </c>
      <c r="C24" s="4" t="s">
        <v>163</v>
      </c>
      <c r="E24" s="4" t="s">
        <v>21</v>
      </c>
      <c r="F24" s="24">
        <v>50.346666666666664</v>
      </c>
      <c r="G24" s="10" t="s">
        <v>163</v>
      </c>
      <c r="H24" s="130">
        <f t="shared" ref="H24:H32" si="10">F24+B$21</f>
        <v>50.958675519524547</v>
      </c>
      <c r="T24" s="116"/>
    </row>
    <row r="25" spans="1:22" x14ac:dyDescent="0.25">
      <c r="A25" s="35" t="s">
        <v>25</v>
      </c>
      <c r="B25" s="24">
        <f t="shared" si="9"/>
        <v>50.423333333333339</v>
      </c>
      <c r="C25" s="4" t="s">
        <v>163</v>
      </c>
      <c r="E25" s="4" t="s">
        <v>22</v>
      </c>
      <c r="F25" s="24">
        <v>50.356666666666662</v>
      </c>
      <c r="G25" s="10" t="s">
        <v>163</v>
      </c>
      <c r="H25" s="130">
        <f t="shared" si="10"/>
        <v>50.968675519524545</v>
      </c>
      <c r="T25" s="116"/>
      <c r="V25" s="48"/>
    </row>
    <row r="26" spans="1:22" x14ac:dyDescent="0.25">
      <c r="A26" s="35" t="s">
        <v>27</v>
      </c>
      <c r="B26" s="24">
        <f t="shared" si="9"/>
        <v>50.74</v>
      </c>
      <c r="C26" s="4" t="s">
        <v>163</v>
      </c>
      <c r="E26" s="4" t="s">
        <v>25</v>
      </c>
      <c r="F26" s="24">
        <v>50.423333333333339</v>
      </c>
      <c r="G26" s="10" t="s">
        <v>163</v>
      </c>
      <c r="H26" s="130">
        <f t="shared" si="10"/>
        <v>51.035342186191222</v>
      </c>
      <c r="T26" s="116"/>
    </row>
    <row r="27" spans="1:22" x14ac:dyDescent="0.25">
      <c r="A27" s="35" t="s">
        <v>22</v>
      </c>
      <c r="B27" s="24">
        <f t="shared" si="9"/>
        <v>50.356666666666662</v>
      </c>
      <c r="C27" s="4" t="s">
        <v>163</v>
      </c>
      <c r="E27" s="4" t="s">
        <v>24</v>
      </c>
      <c r="F27" s="24">
        <v>50.426666666666669</v>
      </c>
      <c r="G27" s="10" t="s">
        <v>163</v>
      </c>
      <c r="H27" s="130">
        <f t="shared" si="10"/>
        <v>51.038675519524553</v>
      </c>
      <c r="T27" s="116"/>
      <c r="V27" s="48"/>
    </row>
    <row r="28" spans="1:22" x14ac:dyDescent="0.25">
      <c r="A28" s="35" t="s">
        <v>24</v>
      </c>
      <c r="B28" s="24">
        <f t="shared" si="9"/>
        <v>50.426666666666669</v>
      </c>
      <c r="C28" s="4" t="s">
        <v>163</v>
      </c>
      <c r="E28" s="4" t="s">
        <v>27</v>
      </c>
      <c r="F28" s="24">
        <v>50.74</v>
      </c>
      <c r="G28" s="10" t="s">
        <v>163</v>
      </c>
      <c r="H28" s="130">
        <f t="shared" si="10"/>
        <v>51.352008852857885</v>
      </c>
      <c r="T28" s="116"/>
      <c r="V28" s="48"/>
    </row>
    <row r="29" spans="1:22" x14ac:dyDescent="0.25">
      <c r="A29" s="35" t="s">
        <v>28</v>
      </c>
      <c r="B29" s="24">
        <f t="shared" si="9"/>
        <v>51.4</v>
      </c>
      <c r="C29" s="4" t="s">
        <v>164</v>
      </c>
      <c r="E29" s="4" t="s">
        <v>28</v>
      </c>
      <c r="F29" s="24">
        <v>51.4</v>
      </c>
      <c r="G29" s="10" t="s">
        <v>164</v>
      </c>
      <c r="H29" s="130">
        <f t="shared" si="10"/>
        <v>52.012008852857882</v>
      </c>
      <c r="T29" s="116"/>
      <c r="V29" s="48"/>
    </row>
    <row r="30" spans="1:22" x14ac:dyDescent="0.25">
      <c r="A30" s="35" t="s">
        <v>23</v>
      </c>
      <c r="B30" s="24">
        <f t="shared" si="9"/>
        <v>51.536666666666669</v>
      </c>
      <c r="C30" s="4" t="s">
        <v>164</v>
      </c>
      <c r="E30" s="4" t="s">
        <v>23</v>
      </c>
      <c r="F30" s="24">
        <v>51.536666666666669</v>
      </c>
      <c r="G30" s="10" t="s">
        <v>164</v>
      </c>
      <c r="H30" s="130">
        <f t="shared" si="10"/>
        <v>52.148675519524552</v>
      </c>
      <c r="T30" s="116"/>
    </row>
    <row r="31" spans="1:22" x14ac:dyDescent="0.25">
      <c r="A31" s="35" t="s">
        <v>26</v>
      </c>
      <c r="B31" s="24">
        <f t="shared" si="9"/>
        <v>51.733333333333327</v>
      </c>
      <c r="C31" s="4" t="s">
        <v>164</v>
      </c>
      <c r="E31" s="4" t="s">
        <v>29</v>
      </c>
      <c r="F31" s="24">
        <v>51.583333333333336</v>
      </c>
      <c r="G31" s="10" t="s">
        <v>164</v>
      </c>
      <c r="H31" s="130">
        <f t="shared" si="10"/>
        <v>52.195342186191219</v>
      </c>
      <c r="T31" s="116"/>
      <c r="V31" s="48"/>
    </row>
    <row r="32" spans="1:22" x14ac:dyDescent="0.25">
      <c r="A32" s="35" t="s">
        <v>29</v>
      </c>
      <c r="B32" s="24">
        <f t="shared" si="9"/>
        <v>51.583333333333336</v>
      </c>
      <c r="C32" s="4" t="s">
        <v>164</v>
      </c>
      <c r="E32" s="4" t="s">
        <v>26</v>
      </c>
      <c r="F32" s="24">
        <v>51.733333333333327</v>
      </c>
      <c r="G32" s="10" t="s">
        <v>164</v>
      </c>
      <c r="H32" s="130">
        <f t="shared" si="10"/>
        <v>52.34534218619121</v>
      </c>
      <c r="T32" s="70"/>
      <c r="V32" s="48"/>
    </row>
    <row r="46" spans="12:12" x14ac:dyDescent="0.25">
      <c r="L46" s="95"/>
    </row>
    <row r="47" spans="12:12" x14ac:dyDescent="0.25">
      <c r="L47" s="95"/>
    </row>
    <row r="48" spans="12:12" x14ac:dyDescent="0.25">
      <c r="L48" s="122"/>
    </row>
    <row r="49" spans="12:12" x14ac:dyDescent="0.25">
      <c r="L49" s="122"/>
    </row>
    <row r="50" spans="12:12" x14ac:dyDescent="0.25">
      <c r="L50" s="122"/>
    </row>
    <row r="51" spans="12:12" x14ac:dyDescent="0.25">
      <c r="L51" s="122"/>
    </row>
    <row r="52" spans="12:12" x14ac:dyDescent="0.25">
      <c r="L52" s="122"/>
    </row>
    <row r="53" spans="12:12" x14ac:dyDescent="0.25">
      <c r="L53" s="122"/>
    </row>
    <row r="54" spans="12:12" x14ac:dyDescent="0.25">
      <c r="L54" s="122"/>
    </row>
    <row r="55" spans="12:12" x14ac:dyDescent="0.25">
      <c r="L55" s="28"/>
    </row>
    <row r="56" spans="12:12" x14ac:dyDescent="0.25">
      <c r="L56" s="28"/>
    </row>
  </sheetData>
  <sortState ref="A24:C32">
    <sortCondition ref="A39"/>
  </sortState>
  <mergeCells count="15">
    <mergeCell ref="A4:A5"/>
    <mergeCell ref="B4:D4"/>
    <mergeCell ref="E4:E5"/>
    <mergeCell ref="F4:F5"/>
    <mergeCell ref="H4:H5"/>
    <mergeCell ref="R4:R5"/>
    <mergeCell ref="S4:S5"/>
    <mergeCell ref="T4:U4"/>
    <mergeCell ref="V4:V5"/>
    <mergeCell ref="I4:K4"/>
    <mergeCell ref="L4:L5"/>
    <mergeCell ref="M4:M5"/>
    <mergeCell ref="O4:O5"/>
    <mergeCell ref="P4:P5"/>
    <mergeCell ref="Q4:Q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topLeftCell="K1" zoomScale="95" zoomScaleNormal="95" workbookViewId="0">
      <selection activeCell="I21" sqref="I21"/>
    </sheetView>
  </sheetViews>
  <sheetFormatPr defaultRowHeight="15" x14ac:dyDescent="0.25"/>
  <cols>
    <col min="1" max="1" width="11.42578125" customWidth="1"/>
    <col min="2" max="2" width="12.5703125" customWidth="1"/>
    <col min="3" max="3" width="12.28515625" customWidth="1"/>
    <col min="4" max="4" width="11.7109375" customWidth="1"/>
    <col min="5" max="5" width="13" customWidth="1"/>
    <col min="6" max="6" width="17.140625" customWidth="1"/>
    <col min="7" max="7" width="12.28515625" customWidth="1"/>
    <col min="8" max="8" width="16.5703125" customWidth="1"/>
    <col min="9" max="9" width="18.42578125" customWidth="1"/>
    <col min="13" max="13" width="12.140625" customWidth="1"/>
    <col min="14" max="14" width="11" customWidth="1"/>
    <col min="15" max="15" width="10.42578125" customWidth="1"/>
    <col min="16" max="16" width="16.42578125" customWidth="1"/>
    <col min="17" max="17" width="15.140625" customWidth="1"/>
    <col min="22" max="22" width="11.42578125" customWidth="1"/>
    <col min="24" max="24" width="10.7109375" customWidth="1"/>
    <col min="28" max="28" width="10.5703125" customWidth="1"/>
    <col min="31" max="31" width="12.85546875" customWidth="1"/>
  </cols>
  <sheetData>
    <row r="1" spans="1:22" ht="23.25" x14ac:dyDescent="0.35">
      <c r="G1" s="13" t="s">
        <v>82</v>
      </c>
    </row>
    <row r="3" spans="1:22" x14ac:dyDescent="0.25">
      <c r="A3" s="14" t="s">
        <v>83</v>
      </c>
      <c r="B3" s="15"/>
      <c r="C3" s="15"/>
      <c r="D3" s="15"/>
      <c r="E3" s="14"/>
      <c r="F3" s="14"/>
      <c r="H3" s="7" t="s">
        <v>80</v>
      </c>
      <c r="I3" s="7"/>
      <c r="O3" s="7" t="s">
        <v>81</v>
      </c>
    </row>
    <row r="4" spans="1:22" x14ac:dyDescent="0.25">
      <c r="A4" s="135" t="s">
        <v>15</v>
      </c>
      <c r="B4" s="140" t="s">
        <v>16</v>
      </c>
      <c r="C4" s="147"/>
      <c r="D4" s="141"/>
      <c r="E4" s="135" t="s">
        <v>7</v>
      </c>
      <c r="F4" s="135" t="s">
        <v>20</v>
      </c>
      <c r="H4" s="135" t="s">
        <v>51</v>
      </c>
      <c r="I4" s="137" t="s">
        <v>52</v>
      </c>
      <c r="J4" s="138"/>
      <c r="K4" s="139"/>
      <c r="L4" s="135" t="s">
        <v>7</v>
      </c>
      <c r="M4" s="135" t="s">
        <v>20</v>
      </c>
      <c r="O4" s="135" t="s">
        <v>66</v>
      </c>
      <c r="P4" s="135" t="s">
        <v>67</v>
      </c>
      <c r="Q4" s="135" t="s">
        <v>68</v>
      </c>
      <c r="R4" s="135" t="s">
        <v>69</v>
      </c>
      <c r="S4" s="135" t="s">
        <v>70</v>
      </c>
      <c r="T4" s="140" t="s">
        <v>71</v>
      </c>
      <c r="U4" s="141"/>
      <c r="V4" s="135" t="s">
        <v>72</v>
      </c>
    </row>
    <row r="5" spans="1:22" x14ac:dyDescent="0.25">
      <c r="A5" s="136"/>
      <c r="B5" s="19" t="s">
        <v>17</v>
      </c>
      <c r="C5" s="19" t="s">
        <v>18</v>
      </c>
      <c r="D5" s="19" t="s">
        <v>19</v>
      </c>
      <c r="E5" s="136"/>
      <c r="F5" s="136"/>
      <c r="H5" s="136"/>
      <c r="I5" s="27" t="s">
        <v>56</v>
      </c>
      <c r="J5" s="27" t="s">
        <v>57</v>
      </c>
      <c r="K5" s="27" t="s">
        <v>58</v>
      </c>
      <c r="L5" s="136"/>
      <c r="M5" s="136"/>
      <c r="O5" s="136"/>
      <c r="P5" s="136"/>
      <c r="Q5" s="136"/>
      <c r="R5" s="136"/>
      <c r="S5" s="136"/>
      <c r="T5" s="26">
        <v>0.05</v>
      </c>
      <c r="U5" s="26">
        <v>0.01</v>
      </c>
      <c r="V5" s="136"/>
    </row>
    <row r="6" spans="1:22" x14ac:dyDescent="0.25">
      <c r="A6" s="36" t="s">
        <v>21</v>
      </c>
      <c r="B6" s="4">
        <v>18.489999999999998</v>
      </c>
      <c r="C6" s="4">
        <v>17.11</v>
      </c>
      <c r="D6" s="4">
        <v>15.86</v>
      </c>
      <c r="E6" s="54">
        <f t="shared" ref="E6:E14" si="0">SUM(B6:D6)</f>
        <v>51.459999999999994</v>
      </c>
      <c r="F6" s="12">
        <f t="shared" ref="F6:F14" si="1">AVERAGE(B6:D6)</f>
        <v>17.153333333333332</v>
      </c>
      <c r="H6" s="6" t="s">
        <v>53</v>
      </c>
      <c r="I6" s="4">
        <f>E6</f>
        <v>51.459999999999994</v>
      </c>
      <c r="J6" s="4">
        <f>E7</f>
        <v>49.599999999999994</v>
      </c>
      <c r="K6" s="4">
        <f>E8</f>
        <v>43.85</v>
      </c>
      <c r="L6" s="4">
        <f>SUM(I6:K6)</f>
        <v>144.91</v>
      </c>
      <c r="M6" s="24">
        <f>AVERAGE(L6/9)</f>
        <v>16.101111111111109</v>
      </c>
      <c r="O6" s="4" t="s">
        <v>73</v>
      </c>
      <c r="P6" s="4">
        <f>T15-1</f>
        <v>2</v>
      </c>
      <c r="Q6" s="24">
        <f>P16</f>
        <v>11.44738518518443</v>
      </c>
      <c r="R6" s="24">
        <f>Q6/P6</f>
        <v>5.7236925925922151</v>
      </c>
      <c r="S6" s="24">
        <f>R6/R11</f>
        <v>9.2962850729923776</v>
      </c>
      <c r="T6" s="24">
        <f>FINV(0.05,P6,P11)</f>
        <v>3.6337234675916301</v>
      </c>
      <c r="U6" s="24">
        <f>FINV(0.01,P6,P11)</f>
        <v>6.2262352803113821</v>
      </c>
      <c r="V6" s="3" t="str">
        <f>IF(S6&lt;T6,"tn",IF(S6&lt;U6,"*","**"))</f>
        <v>**</v>
      </c>
    </row>
    <row r="7" spans="1:22" x14ac:dyDescent="0.25">
      <c r="A7" s="36" t="s">
        <v>25</v>
      </c>
      <c r="B7" s="4">
        <v>17.04</v>
      </c>
      <c r="C7" s="4">
        <v>16.079999999999998</v>
      </c>
      <c r="D7" s="4">
        <v>16.48</v>
      </c>
      <c r="E7" s="54">
        <f t="shared" si="0"/>
        <v>49.599999999999994</v>
      </c>
      <c r="F7" s="12">
        <f t="shared" si="1"/>
        <v>16.533333333333331</v>
      </c>
      <c r="H7" s="6" t="s">
        <v>54</v>
      </c>
      <c r="I7" s="24">
        <f>E9</f>
        <v>52.73</v>
      </c>
      <c r="J7" s="4">
        <f>E10</f>
        <v>44.870000000000005</v>
      </c>
      <c r="K7" s="4">
        <f>E11</f>
        <v>43.34</v>
      </c>
      <c r="L7" s="4">
        <f t="shared" ref="L7:L8" si="2">SUM(I7:K7)</f>
        <v>140.94</v>
      </c>
      <c r="M7" s="24">
        <f t="shared" ref="M7:M8" si="3">AVERAGE(L7/9)</f>
        <v>15.66</v>
      </c>
      <c r="O7" s="4" t="s">
        <v>74</v>
      </c>
      <c r="P7" s="4">
        <f>T14-1</f>
        <v>8</v>
      </c>
      <c r="Q7" s="24">
        <f>P17</f>
        <v>41.676385185184699</v>
      </c>
      <c r="R7" s="24">
        <f t="shared" ref="R7:R11" si="4">Q7/P7</f>
        <v>5.2095481481480874</v>
      </c>
      <c r="S7" s="24">
        <f>R7/R11</f>
        <v>8.4612239220085073</v>
      </c>
      <c r="T7" s="24">
        <f>FINV(0.05,P7,Q11)</f>
        <v>3.229582612686777</v>
      </c>
      <c r="U7" s="24">
        <f>FINV(0.01,P7,P11)</f>
        <v>3.8895721399261927</v>
      </c>
      <c r="V7" s="3" t="str">
        <f t="shared" ref="V7:V10" si="5">IF(S7&lt;T7,"tn",IF(S7&lt;U7,"*","**"))</f>
        <v>**</v>
      </c>
    </row>
    <row r="8" spans="1:22" x14ac:dyDescent="0.25">
      <c r="A8" s="36" t="s">
        <v>27</v>
      </c>
      <c r="B8" s="4">
        <v>15.08</v>
      </c>
      <c r="C8" s="4">
        <v>14.89</v>
      </c>
      <c r="D8" s="4">
        <v>13.88</v>
      </c>
      <c r="E8" s="54">
        <f t="shared" si="0"/>
        <v>43.85</v>
      </c>
      <c r="F8" s="12">
        <f t="shared" si="1"/>
        <v>14.616666666666667</v>
      </c>
      <c r="H8" s="6" t="s">
        <v>55</v>
      </c>
      <c r="I8" s="4">
        <f>E12</f>
        <v>49.14</v>
      </c>
      <c r="J8" s="4">
        <f>E13</f>
        <v>44.72</v>
      </c>
      <c r="K8" s="4">
        <f>E14</f>
        <v>41.69</v>
      </c>
      <c r="L8" s="4">
        <f t="shared" si="2"/>
        <v>135.55000000000001</v>
      </c>
      <c r="M8" s="24">
        <f t="shared" si="3"/>
        <v>15.061111111111112</v>
      </c>
      <c r="O8" s="4" t="s">
        <v>51</v>
      </c>
      <c r="P8" s="4">
        <f>3-1</f>
        <v>2</v>
      </c>
      <c r="Q8" s="24">
        <f>T16</f>
        <v>4.9045407407402308</v>
      </c>
      <c r="R8" s="24">
        <f t="shared" si="4"/>
        <v>2.4522703703701154</v>
      </c>
      <c r="S8" s="24">
        <f>R8/R11</f>
        <v>3.9829190806853951</v>
      </c>
      <c r="T8" s="24">
        <f>FINV(0.05,P8,P11)</f>
        <v>3.6337234675916301</v>
      </c>
      <c r="U8" s="24">
        <f>FINV(0.01,P8,P11)</f>
        <v>6.2262352803113821</v>
      </c>
      <c r="V8" s="3" t="str">
        <f t="shared" si="5"/>
        <v>*</v>
      </c>
    </row>
    <row r="9" spans="1:22" x14ac:dyDescent="0.25">
      <c r="A9" s="36" t="s">
        <v>22</v>
      </c>
      <c r="B9" s="4">
        <v>17.78</v>
      </c>
      <c r="C9" s="4">
        <v>18.91</v>
      </c>
      <c r="D9" s="4">
        <v>16.04</v>
      </c>
      <c r="E9" s="54">
        <f t="shared" si="0"/>
        <v>52.73</v>
      </c>
      <c r="F9" s="12">
        <f t="shared" si="1"/>
        <v>17.576666666666664</v>
      </c>
      <c r="H9" s="6" t="s">
        <v>44</v>
      </c>
      <c r="I9" s="4">
        <f>SUM(I6:I8)</f>
        <v>153.32999999999998</v>
      </c>
      <c r="J9" s="4">
        <f t="shared" ref="J9:L9" si="6">SUM(J6:J8)</f>
        <v>139.19</v>
      </c>
      <c r="K9" s="4">
        <f t="shared" si="6"/>
        <v>128.88</v>
      </c>
      <c r="L9" s="41">
        <f t="shared" si="6"/>
        <v>421.40000000000003</v>
      </c>
      <c r="M9" s="81"/>
      <c r="O9" s="4" t="s">
        <v>52</v>
      </c>
      <c r="P9" s="4">
        <f>3-1</f>
        <v>2</v>
      </c>
      <c r="Q9" s="24">
        <f>T17</f>
        <v>33.482896296293802</v>
      </c>
      <c r="R9" s="24">
        <f t="shared" si="4"/>
        <v>16.741448148146901</v>
      </c>
      <c r="S9" s="24">
        <f>R9/R11</f>
        <v>27.191061015631664</v>
      </c>
      <c r="T9" s="24">
        <f>FINV(0.05,P9,P12)</f>
        <v>3.3690163594954443</v>
      </c>
      <c r="U9" s="24">
        <f>FINV(0.01,P9,P11)</f>
        <v>6.2262352803113821</v>
      </c>
      <c r="V9" s="3" t="str">
        <f t="shared" si="5"/>
        <v>**</v>
      </c>
    </row>
    <row r="10" spans="1:22" x14ac:dyDescent="0.25">
      <c r="A10" s="36" t="s">
        <v>24</v>
      </c>
      <c r="B10" s="4">
        <v>16.39</v>
      </c>
      <c r="C10" s="4">
        <v>15.59</v>
      </c>
      <c r="D10" s="4">
        <v>12.89</v>
      </c>
      <c r="E10" s="54">
        <f t="shared" si="0"/>
        <v>44.870000000000005</v>
      </c>
      <c r="F10" s="12">
        <f t="shared" si="1"/>
        <v>14.956666666666669</v>
      </c>
      <c r="H10" s="6" t="s">
        <v>20</v>
      </c>
      <c r="I10" s="24">
        <f>AVERAGE(I9/9)</f>
        <v>17.036666666666665</v>
      </c>
      <c r="J10" s="24">
        <f t="shared" ref="J10" si="7">AVERAGE(J9/9)</f>
        <v>15.465555555555556</v>
      </c>
      <c r="K10" s="24">
        <f>AVERAGE(K9/9)</f>
        <v>14.32</v>
      </c>
      <c r="L10" s="81"/>
      <c r="M10" s="81"/>
      <c r="O10" s="4" t="s">
        <v>75</v>
      </c>
      <c r="P10" s="4">
        <f>P8*P9</f>
        <v>4</v>
      </c>
      <c r="Q10" s="24">
        <f>T18</f>
        <v>3.2889481481506664</v>
      </c>
      <c r="R10" s="24">
        <f t="shared" si="4"/>
        <v>0.8222370370376666</v>
      </c>
      <c r="S10" s="24">
        <f>R10/R11</f>
        <v>1.3354577958584855</v>
      </c>
      <c r="T10" s="24">
        <f>FINV(0.05,P10,P11)</f>
        <v>3.0069172799243447</v>
      </c>
      <c r="U10" s="24">
        <f>FINV(0.01,P10,P11)</f>
        <v>4.772577999723211</v>
      </c>
      <c r="V10" s="3" t="str">
        <f t="shared" si="5"/>
        <v>tn</v>
      </c>
    </row>
    <row r="11" spans="1:22" x14ac:dyDescent="0.25">
      <c r="A11" s="36" t="s">
        <v>28</v>
      </c>
      <c r="B11" s="4">
        <v>14.38</v>
      </c>
      <c r="C11" s="4">
        <v>13.92</v>
      </c>
      <c r="D11" s="4">
        <v>15.04</v>
      </c>
      <c r="E11" s="54">
        <f t="shared" si="0"/>
        <v>43.34</v>
      </c>
      <c r="F11" s="12">
        <f t="shared" si="1"/>
        <v>14.446666666666667</v>
      </c>
      <c r="O11" s="4" t="s">
        <v>76</v>
      </c>
      <c r="P11" s="4">
        <f>P6*P7</f>
        <v>16</v>
      </c>
      <c r="Q11" s="24">
        <f>P18</f>
        <v>9.8511481481491501</v>
      </c>
      <c r="R11" s="24">
        <f t="shared" si="4"/>
        <v>0.61569675925932188</v>
      </c>
      <c r="S11" s="81"/>
      <c r="T11" s="81"/>
      <c r="U11" s="81"/>
      <c r="V11" s="81"/>
    </row>
    <row r="12" spans="1:22" x14ac:dyDescent="0.25">
      <c r="A12" s="36" t="s">
        <v>23</v>
      </c>
      <c r="B12" s="4">
        <v>17.38</v>
      </c>
      <c r="C12" s="4">
        <v>16.63</v>
      </c>
      <c r="D12" s="4">
        <v>15.13</v>
      </c>
      <c r="E12" s="54">
        <f t="shared" si="0"/>
        <v>49.14</v>
      </c>
      <c r="F12" s="12">
        <f t="shared" si="1"/>
        <v>16.38</v>
      </c>
      <c r="O12" s="6" t="s">
        <v>7</v>
      </c>
      <c r="P12" s="4">
        <f>P6+P7+P11</f>
        <v>26</v>
      </c>
      <c r="Q12" s="24">
        <f>P15</f>
        <v>62.97491851851828</v>
      </c>
      <c r="R12" s="81"/>
      <c r="S12" s="81"/>
      <c r="T12" s="81"/>
      <c r="U12" s="81"/>
      <c r="V12" s="81"/>
    </row>
    <row r="13" spans="1:22" x14ac:dyDescent="0.25">
      <c r="A13" s="36" t="s">
        <v>26</v>
      </c>
      <c r="B13" s="4">
        <v>15.14</v>
      </c>
      <c r="C13" s="4">
        <v>15.5</v>
      </c>
      <c r="D13" s="4">
        <v>14.08</v>
      </c>
      <c r="E13" s="54">
        <f t="shared" si="0"/>
        <v>44.72</v>
      </c>
      <c r="F13" s="12">
        <f t="shared" si="1"/>
        <v>14.906666666666666</v>
      </c>
    </row>
    <row r="14" spans="1:22" x14ac:dyDescent="0.25">
      <c r="A14" s="36" t="s">
        <v>29</v>
      </c>
      <c r="B14" s="4">
        <v>14.67</v>
      </c>
      <c r="C14" s="4">
        <v>13.95</v>
      </c>
      <c r="D14" s="4">
        <v>13.07</v>
      </c>
      <c r="E14" s="54">
        <f t="shared" si="0"/>
        <v>41.69</v>
      </c>
      <c r="F14" s="12">
        <f t="shared" si="1"/>
        <v>13.896666666666667</v>
      </c>
      <c r="O14" s="7" t="s">
        <v>59</v>
      </c>
      <c r="P14" s="28">
        <f>(E15^2)/(T14*T15)</f>
        <v>6576.9614814814822</v>
      </c>
      <c r="S14" s="7" t="s">
        <v>64</v>
      </c>
      <c r="T14">
        <v>9</v>
      </c>
    </row>
    <row r="15" spans="1:22" x14ac:dyDescent="0.25">
      <c r="A15" s="18" t="s">
        <v>7</v>
      </c>
      <c r="B15" s="2">
        <f>SUM(B6:B14)</f>
        <v>146.35</v>
      </c>
      <c r="C15" s="2">
        <f>SUM(C6:C14)</f>
        <v>142.57999999999998</v>
      </c>
      <c r="D15" s="2">
        <f>SUM(D6:D14)</f>
        <v>132.47</v>
      </c>
      <c r="E15" s="43">
        <f>SUM(E6:E14)</f>
        <v>421.40000000000003</v>
      </c>
      <c r="F15" s="82"/>
      <c r="O15" s="7" t="s">
        <v>60</v>
      </c>
      <c r="P15" s="28">
        <f>(((B6^2)+(C6^2)+(D6^2)+(B9^2)+(C9^2)+(D9^2)+(B12^2)+(C12^2)+(D12^2)+(B7^2)+(C7^2)+(D7^2)+(B10^2)+(C10^2)+(D10^2)+(B13^2)+(C13^2)+(D13^2)+(B8^2)+(C8^2)+(D8^2)+(B14^2)+(C14^2)+(D14^2)+(B11^2)+(C11^2)+(D11^2))-P14)</f>
        <v>62.97491851851828</v>
      </c>
      <c r="S15" s="7" t="s">
        <v>65</v>
      </c>
      <c r="T15">
        <v>3</v>
      </c>
    </row>
    <row r="16" spans="1:22" x14ac:dyDescent="0.25">
      <c r="O16" s="7" t="s">
        <v>61</v>
      </c>
      <c r="P16" s="28">
        <f>(((B15^2)+(C15^2)+(D15^2))/T14)-P14</f>
        <v>11.44738518518443</v>
      </c>
      <c r="S16" s="7" t="s">
        <v>77</v>
      </c>
      <c r="T16" s="28">
        <f>(((L6^2)+(L7^2)+(L8^2))/T14)-P14</f>
        <v>4.9045407407402308</v>
      </c>
    </row>
    <row r="17" spans="1:20" x14ac:dyDescent="0.25">
      <c r="A17" s="7" t="s">
        <v>92</v>
      </c>
      <c r="B17" s="7"/>
      <c r="O17" s="7" t="s">
        <v>62</v>
      </c>
      <c r="P17" s="28">
        <f>(((E6^2)+(E9^2)+(E12^2)+(E7^2)+(E10^2)+(E13^2)+(E8^2)+(E11^2)+(E14^2))/T15)-P14</f>
        <v>41.676385185184699</v>
      </c>
      <c r="S17" s="7" t="s">
        <v>78</v>
      </c>
      <c r="T17" s="28">
        <f>(((I9^2)+(J9^2)+(K9^2))/T14)-P14</f>
        <v>33.482896296293802</v>
      </c>
    </row>
    <row r="18" spans="1:20" x14ac:dyDescent="0.25">
      <c r="A18" s="51" t="s">
        <v>93</v>
      </c>
      <c r="B18" s="51"/>
      <c r="C18" s="52"/>
      <c r="O18" s="7" t="s">
        <v>63</v>
      </c>
      <c r="P18" s="28">
        <f>P15-P16-P17</f>
        <v>9.8511481481491501</v>
      </c>
      <c r="S18" s="7" t="s">
        <v>79</v>
      </c>
      <c r="T18" s="28">
        <f>P17-T16-T17</f>
        <v>3.2889481481506664</v>
      </c>
    </row>
    <row r="19" spans="1:20" x14ac:dyDescent="0.25">
      <c r="A19" t="s">
        <v>144</v>
      </c>
      <c r="B19" s="28">
        <f>SQRT(R11/9)</f>
        <v>0.26155448959789152</v>
      </c>
    </row>
    <row r="20" spans="1:20" x14ac:dyDescent="0.25">
      <c r="A20" t="s">
        <v>142</v>
      </c>
      <c r="B20" s="28">
        <v>3.65</v>
      </c>
    </row>
    <row r="21" spans="1:20" x14ac:dyDescent="0.25">
      <c r="A21" t="s">
        <v>143</v>
      </c>
      <c r="B21" s="28">
        <f>B19*B20</f>
        <v>0.95467388703230405</v>
      </c>
      <c r="C21" s="61"/>
    </row>
    <row r="22" spans="1:20" x14ac:dyDescent="0.25">
      <c r="L22" s="28"/>
    </row>
    <row r="23" spans="1:20" x14ac:dyDescent="0.25">
      <c r="A23" s="91" t="s">
        <v>15</v>
      </c>
      <c r="B23" s="91" t="s">
        <v>20</v>
      </c>
      <c r="C23" s="91" t="s">
        <v>140</v>
      </c>
      <c r="E23" s="91" t="s">
        <v>15</v>
      </c>
      <c r="F23" s="91" t="s">
        <v>20</v>
      </c>
      <c r="G23" s="91" t="s">
        <v>140</v>
      </c>
      <c r="H23" s="91" t="s">
        <v>170</v>
      </c>
    </row>
    <row r="24" spans="1:20" x14ac:dyDescent="0.25">
      <c r="A24" s="4" t="s">
        <v>53</v>
      </c>
      <c r="B24" s="24">
        <f>M6</f>
        <v>16.101111111111109</v>
      </c>
      <c r="C24" s="35" t="s">
        <v>164</v>
      </c>
      <c r="E24" s="4" t="s">
        <v>55</v>
      </c>
      <c r="F24" s="24">
        <v>15.061111111111112</v>
      </c>
      <c r="G24" s="35" t="s">
        <v>163</v>
      </c>
      <c r="H24" s="24">
        <f>F24+B$21</f>
        <v>16.015784998143417</v>
      </c>
    </row>
    <row r="25" spans="1:20" x14ac:dyDescent="0.25">
      <c r="A25" s="4" t="s">
        <v>54</v>
      </c>
      <c r="B25" s="24">
        <f t="shared" ref="B25:B26" si="8">M7</f>
        <v>15.66</v>
      </c>
      <c r="C25" s="35" t="s">
        <v>166</v>
      </c>
      <c r="E25" s="4" t="s">
        <v>54</v>
      </c>
      <c r="F25" s="24">
        <v>15.66</v>
      </c>
      <c r="G25" s="35" t="s">
        <v>166</v>
      </c>
      <c r="H25" s="24">
        <f>F25+B$21</f>
        <v>16.614673887032303</v>
      </c>
    </row>
    <row r="26" spans="1:20" x14ac:dyDescent="0.25">
      <c r="A26" s="4" t="s">
        <v>55</v>
      </c>
      <c r="B26" s="24">
        <f t="shared" si="8"/>
        <v>15.061111111111112</v>
      </c>
      <c r="C26" s="35" t="s">
        <v>163</v>
      </c>
      <c r="E26" s="4" t="s">
        <v>53</v>
      </c>
      <c r="F26" s="24">
        <v>16.101111111111109</v>
      </c>
      <c r="G26" s="35" t="s">
        <v>164</v>
      </c>
      <c r="H26" s="24">
        <f>F26+B$21</f>
        <v>17.055784998143412</v>
      </c>
    </row>
    <row r="27" spans="1:20" x14ac:dyDescent="0.25">
      <c r="H27" s="32"/>
    </row>
    <row r="28" spans="1:20" x14ac:dyDescent="0.25">
      <c r="A28" s="126" t="s">
        <v>15</v>
      </c>
      <c r="B28" s="126" t="s">
        <v>20</v>
      </c>
      <c r="C28" s="126" t="s">
        <v>140</v>
      </c>
      <c r="D28" s="95"/>
      <c r="E28" s="126" t="s">
        <v>15</v>
      </c>
      <c r="F28" s="126" t="s">
        <v>20</v>
      </c>
      <c r="G28" s="126" t="s">
        <v>140</v>
      </c>
      <c r="H28" s="126" t="s">
        <v>170</v>
      </c>
    </row>
    <row r="29" spans="1:20" x14ac:dyDescent="0.25">
      <c r="A29" s="128" t="s">
        <v>56</v>
      </c>
      <c r="B29" s="129">
        <f>I10</f>
        <v>17.036666666666665</v>
      </c>
      <c r="C29" s="35" t="s">
        <v>167</v>
      </c>
      <c r="D29" s="95"/>
      <c r="E29" s="128" t="s">
        <v>58</v>
      </c>
      <c r="F29" s="134">
        <v>14.32</v>
      </c>
      <c r="G29" s="35" t="s">
        <v>163</v>
      </c>
      <c r="H29" s="129">
        <f>F29+B$21</f>
        <v>15.274673887032304</v>
      </c>
    </row>
    <row r="30" spans="1:20" x14ac:dyDescent="0.25">
      <c r="A30" s="128" t="s">
        <v>57</v>
      </c>
      <c r="B30" s="129">
        <f>J10</f>
        <v>15.465555555555556</v>
      </c>
      <c r="C30" s="35" t="s">
        <v>164</v>
      </c>
      <c r="D30" s="95"/>
      <c r="E30" s="128" t="s">
        <v>57</v>
      </c>
      <c r="F30" s="134">
        <v>15.465555555555556</v>
      </c>
      <c r="G30" s="35" t="s">
        <v>164</v>
      </c>
      <c r="H30" s="129">
        <f>F30+B$21</f>
        <v>16.420229442587861</v>
      </c>
    </row>
    <row r="31" spans="1:20" x14ac:dyDescent="0.25">
      <c r="A31" s="128" t="s">
        <v>58</v>
      </c>
      <c r="B31" s="129">
        <f>K10</f>
        <v>14.32</v>
      </c>
      <c r="C31" s="35" t="s">
        <v>163</v>
      </c>
      <c r="D31" s="95"/>
      <c r="E31" s="128" t="s">
        <v>56</v>
      </c>
      <c r="F31" s="134">
        <v>17.036666666666665</v>
      </c>
      <c r="G31" s="35" t="s">
        <v>167</v>
      </c>
      <c r="H31" s="129">
        <f>F31+B$21</f>
        <v>17.991340553698969</v>
      </c>
    </row>
    <row r="32" spans="1:20" x14ac:dyDescent="0.25">
      <c r="H32" s="32"/>
    </row>
    <row r="33" spans="8:17" x14ac:dyDescent="0.25">
      <c r="H33" s="32"/>
    </row>
    <row r="34" spans="8:17" x14ac:dyDescent="0.25">
      <c r="H34" s="32"/>
    </row>
    <row r="35" spans="8:17" x14ac:dyDescent="0.25">
      <c r="H35" s="32"/>
    </row>
    <row r="36" spans="8:17" x14ac:dyDescent="0.25">
      <c r="H36" s="32"/>
    </row>
    <row r="37" spans="8:17" x14ac:dyDescent="0.25">
      <c r="H37" s="32"/>
    </row>
    <row r="38" spans="8:17" x14ac:dyDescent="0.25">
      <c r="H38" s="32"/>
    </row>
    <row r="39" spans="8:17" x14ac:dyDescent="0.25">
      <c r="H39" s="32"/>
      <c r="P39" s="116"/>
      <c r="Q39" s="28"/>
    </row>
    <row r="40" spans="8:17" x14ac:dyDescent="0.25">
      <c r="H40" s="32"/>
      <c r="P40" s="116"/>
      <c r="Q40" s="28"/>
    </row>
    <row r="41" spans="8:17" x14ac:dyDescent="0.25">
      <c r="H41" s="32"/>
      <c r="P41" s="116"/>
      <c r="Q41" s="28"/>
    </row>
    <row r="42" spans="8:17" x14ac:dyDescent="0.25">
      <c r="H42" s="32"/>
      <c r="Q42" s="28"/>
    </row>
    <row r="43" spans="8:17" x14ac:dyDescent="0.25">
      <c r="H43" s="32"/>
      <c r="Q43" s="28"/>
    </row>
    <row r="44" spans="8:17" x14ac:dyDescent="0.25">
      <c r="H44" s="32"/>
      <c r="Q44" s="28"/>
    </row>
    <row r="45" spans="8:17" x14ac:dyDescent="0.25">
      <c r="H45" s="31"/>
    </row>
    <row r="46" spans="8:17" x14ac:dyDescent="0.25">
      <c r="H46" s="31"/>
    </row>
    <row r="47" spans="8:17" x14ac:dyDescent="0.25">
      <c r="H47" s="31"/>
      <c r="Q47" s="28"/>
    </row>
  </sheetData>
  <sortState ref="E29:H31">
    <sortCondition ref="F29"/>
  </sortState>
  <mergeCells count="15">
    <mergeCell ref="A4:A5"/>
    <mergeCell ref="B4:D4"/>
    <mergeCell ref="E4:E5"/>
    <mergeCell ref="F4:F5"/>
    <mergeCell ref="H4:H5"/>
    <mergeCell ref="I4:K4"/>
    <mergeCell ref="L4:L5"/>
    <mergeCell ref="M4:M5"/>
    <mergeCell ref="O4:O5"/>
    <mergeCell ref="P4:P5"/>
    <mergeCell ref="Q4:Q5"/>
    <mergeCell ref="R4:R5"/>
    <mergeCell ref="S4:S5"/>
    <mergeCell ref="T4:U4"/>
    <mergeCell ref="V4:V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topLeftCell="I2" zoomScale="89" zoomScaleNormal="89" workbookViewId="0">
      <selection activeCell="H35" sqref="H35"/>
    </sheetView>
  </sheetViews>
  <sheetFormatPr defaultRowHeight="15" x14ac:dyDescent="0.25"/>
  <cols>
    <col min="1" max="1" width="10.7109375" customWidth="1"/>
    <col min="2" max="2" width="13.42578125" customWidth="1"/>
    <col min="3" max="3" width="14.5703125" customWidth="1"/>
    <col min="4" max="4" width="13.85546875" customWidth="1"/>
    <col min="5" max="5" width="11.85546875" customWidth="1"/>
    <col min="6" max="6" width="12.28515625" customWidth="1"/>
    <col min="7" max="7" width="11" customWidth="1"/>
    <col min="8" max="8" width="15.140625" customWidth="1"/>
    <col min="9" max="9" width="14.42578125" customWidth="1"/>
    <col min="10" max="10" width="16.5703125" customWidth="1"/>
    <col min="12" max="12" width="13.140625" customWidth="1"/>
    <col min="15" max="15" width="16.140625" customWidth="1"/>
    <col min="16" max="16" width="15" customWidth="1"/>
    <col min="17" max="17" width="18.28515625" customWidth="1"/>
    <col min="18" max="18" width="10.140625" customWidth="1"/>
    <col min="22" max="22" width="11.85546875" customWidth="1"/>
    <col min="24" max="24" width="10.5703125" customWidth="1"/>
    <col min="28" max="28" width="10.85546875" customWidth="1"/>
    <col min="31" max="31" width="12.5703125" customWidth="1"/>
  </cols>
  <sheetData>
    <row r="1" spans="1:22" ht="23.25" x14ac:dyDescent="0.35">
      <c r="G1" s="13" t="s">
        <v>86</v>
      </c>
    </row>
    <row r="3" spans="1:22" x14ac:dyDescent="0.25">
      <c r="A3" s="14" t="s">
        <v>87</v>
      </c>
      <c r="B3" s="15"/>
      <c r="C3" s="15"/>
      <c r="D3" s="15"/>
      <c r="E3" s="14"/>
      <c r="F3" s="14"/>
      <c r="H3" s="7" t="s">
        <v>80</v>
      </c>
      <c r="I3" s="7"/>
      <c r="O3" s="7" t="s">
        <v>81</v>
      </c>
    </row>
    <row r="4" spans="1:22" x14ac:dyDescent="0.25">
      <c r="A4" s="135" t="s">
        <v>15</v>
      </c>
      <c r="B4" s="140" t="s">
        <v>16</v>
      </c>
      <c r="C4" s="147"/>
      <c r="D4" s="141"/>
      <c r="E4" s="135" t="s">
        <v>7</v>
      </c>
      <c r="F4" s="135" t="s">
        <v>20</v>
      </c>
      <c r="H4" s="135" t="s">
        <v>51</v>
      </c>
      <c r="I4" s="137" t="s">
        <v>52</v>
      </c>
      <c r="J4" s="138"/>
      <c r="K4" s="139"/>
      <c r="L4" s="135" t="s">
        <v>7</v>
      </c>
      <c r="M4" s="135" t="s">
        <v>20</v>
      </c>
      <c r="O4" s="135" t="s">
        <v>66</v>
      </c>
      <c r="P4" s="135" t="s">
        <v>67</v>
      </c>
      <c r="Q4" s="135" t="s">
        <v>68</v>
      </c>
      <c r="R4" s="135" t="s">
        <v>69</v>
      </c>
      <c r="S4" s="135" t="s">
        <v>70</v>
      </c>
      <c r="T4" s="140" t="s">
        <v>71</v>
      </c>
      <c r="U4" s="141"/>
      <c r="V4" s="135" t="s">
        <v>72</v>
      </c>
    </row>
    <row r="5" spans="1:22" x14ac:dyDescent="0.25">
      <c r="A5" s="136"/>
      <c r="B5" s="27" t="s">
        <v>17</v>
      </c>
      <c r="C5" s="27" t="s">
        <v>18</v>
      </c>
      <c r="D5" s="27" t="s">
        <v>19</v>
      </c>
      <c r="E5" s="136"/>
      <c r="F5" s="136"/>
      <c r="H5" s="136"/>
      <c r="I5" s="30" t="s">
        <v>56</v>
      </c>
      <c r="J5" s="30" t="s">
        <v>57</v>
      </c>
      <c r="K5" s="30" t="s">
        <v>58</v>
      </c>
      <c r="L5" s="136"/>
      <c r="M5" s="136"/>
      <c r="O5" s="136"/>
      <c r="P5" s="136"/>
      <c r="Q5" s="136"/>
      <c r="R5" s="136"/>
      <c r="S5" s="136"/>
      <c r="T5" s="29">
        <v>0.05</v>
      </c>
      <c r="U5" s="29">
        <v>0.01</v>
      </c>
      <c r="V5" s="136"/>
    </row>
    <row r="6" spans="1:22" x14ac:dyDescent="0.25">
      <c r="A6" s="36" t="s">
        <v>21</v>
      </c>
      <c r="B6" s="24">
        <v>9.6741954827103752E-2</v>
      </c>
      <c r="C6" s="24">
        <v>8.7922628087283197E-2</v>
      </c>
      <c r="D6" s="24">
        <v>7.9182579832436858E-2</v>
      </c>
      <c r="E6" s="12">
        <f t="shared" ref="E6:E14" si="0">SUM(B6:D6)</f>
        <v>0.26384716274682379</v>
      </c>
      <c r="F6" s="12">
        <f t="shared" ref="F6:F14" si="1">AVERAGE(B6:D6)</f>
        <v>8.7949054248941269E-2</v>
      </c>
      <c r="H6" s="6" t="s">
        <v>53</v>
      </c>
      <c r="I6" s="24">
        <f>E6</f>
        <v>0.26384716274682379</v>
      </c>
      <c r="J6" s="24">
        <f>E7</f>
        <v>0.26389620336497133</v>
      </c>
      <c r="K6" s="24">
        <f>E8</f>
        <v>0.21987828086629291</v>
      </c>
      <c r="L6" s="24">
        <f>SUM(I6:K6)</f>
        <v>0.74762164697808808</v>
      </c>
      <c r="M6" s="42">
        <f>AVERAGE(L6/9)</f>
        <v>8.3069071886454238E-2</v>
      </c>
      <c r="O6" s="4" t="s">
        <v>73</v>
      </c>
      <c r="P6" s="4">
        <f>T15-1</f>
        <v>2</v>
      </c>
      <c r="Q6" s="92">
        <f>P16</f>
        <v>6.8842833029519879E-5</v>
      </c>
      <c r="R6" s="92">
        <f>Q6/P6</f>
        <v>3.4421416514759939E-5</v>
      </c>
      <c r="S6" s="24">
        <f>R6/R11</f>
        <v>1.2342912062323352</v>
      </c>
      <c r="T6" s="24">
        <f>FINV(0.05,P6,P11)</f>
        <v>3.6337234675916301</v>
      </c>
      <c r="U6" s="24">
        <f>FINV(0.01,P6,P11)</f>
        <v>6.2262352803113821</v>
      </c>
      <c r="V6" s="3" t="str">
        <f>IF(S6&lt;T6,"tn",IF(S6&lt;U6,"*","**"))</f>
        <v>tn</v>
      </c>
    </row>
    <row r="7" spans="1:22" x14ac:dyDescent="0.25">
      <c r="A7" s="36" t="s">
        <v>25</v>
      </c>
      <c r="B7" s="24">
        <v>8.7976246413468365E-2</v>
      </c>
      <c r="C7" s="24">
        <v>8.7955142877132658E-2</v>
      </c>
      <c r="D7" s="24">
        <v>8.7964814074370262E-2</v>
      </c>
      <c r="E7" s="12">
        <f t="shared" si="0"/>
        <v>0.26389620336497133</v>
      </c>
      <c r="F7" s="12">
        <f t="shared" si="1"/>
        <v>8.7965401121657114E-2</v>
      </c>
      <c r="H7" s="6" t="s">
        <v>54</v>
      </c>
      <c r="I7" s="24">
        <f>E9</f>
        <v>0.27263301832083658</v>
      </c>
      <c r="J7" s="24">
        <f>E10</f>
        <v>0.21984365276296414</v>
      </c>
      <c r="K7" s="24">
        <f>E11</f>
        <v>0.19345534824254124</v>
      </c>
      <c r="L7" s="24">
        <f t="shared" ref="L7:L8" si="2">SUM(I7:K7)</f>
        <v>0.68593201932634196</v>
      </c>
      <c r="M7" s="42">
        <f t="shared" ref="M7:M8" si="3">AVERAGE(L7/9)</f>
        <v>7.6214668814037989E-2</v>
      </c>
      <c r="O7" s="4" t="s">
        <v>74</v>
      </c>
      <c r="P7" s="4">
        <f>T14-1</f>
        <v>8</v>
      </c>
      <c r="Q7" s="92">
        <f>P17</f>
        <v>2.475471936224577E-3</v>
      </c>
      <c r="R7" s="92">
        <f t="shared" ref="R7:R12" si="4">Q7/P7</f>
        <v>3.0943399202807212E-4</v>
      </c>
      <c r="S7" s="24">
        <f>R7/R11</f>
        <v>11.095756477826624</v>
      </c>
      <c r="T7" s="24">
        <f>FINV(0.05,P7,P11)</f>
        <v>2.5910961798744014</v>
      </c>
      <c r="U7" s="24">
        <f>FINV(0.01,P7,P11)</f>
        <v>3.8895721399261927</v>
      </c>
      <c r="V7" s="3" t="str">
        <f t="shared" ref="V7:V10" si="5">IF(S7&lt;T7,"tn",IF(S7&lt;U7,"*","**"))</f>
        <v>**</v>
      </c>
    </row>
    <row r="8" spans="1:22" x14ac:dyDescent="0.25">
      <c r="A8" s="36" t="s">
        <v>27</v>
      </c>
      <c r="B8" s="24">
        <v>7.9162002238925319E-2</v>
      </c>
      <c r="C8" s="24">
        <v>7.0371147829389968E-2</v>
      </c>
      <c r="D8" s="24">
        <v>7.0345130797977592E-2</v>
      </c>
      <c r="E8" s="12">
        <f t="shared" si="0"/>
        <v>0.21987828086629291</v>
      </c>
      <c r="F8" s="12">
        <f t="shared" si="1"/>
        <v>7.3292760288764303E-2</v>
      </c>
      <c r="H8" s="6" t="s">
        <v>55</v>
      </c>
      <c r="I8" s="24">
        <f>E12</f>
        <v>0.28138808810755311</v>
      </c>
      <c r="J8" s="24">
        <f>E13</f>
        <v>0.22866941718592337</v>
      </c>
      <c r="K8" s="24">
        <f>E14</f>
        <v>0.21989454520307597</v>
      </c>
      <c r="L8" s="24">
        <f t="shared" si="2"/>
        <v>0.72995205049655243</v>
      </c>
      <c r="M8" s="42">
        <f t="shared" si="3"/>
        <v>8.1105783388505825E-2</v>
      </c>
      <c r="O8" s="4" t="s">
        <v>51</v>
      </c>
      <c r="P8" s="4">
        <f>3-1</f>
        <v>2</v>
      </c>
      <c r="Q8" s="92">
        <f>T16</f>
        <v>2.24281034957724E-4</v>
      </c>
      <c r="R8" s="92">
        <f t="shared" si="4"/>
        <v>1.12140517478862E-4</v>
      </c>
      <c r="S8" s="24">
        <f>R8/R11</f>
        <v>4.0211609108867084</v>
      </c>
      <c r="T8" s="24">
        <f>FINV(0.05,P8,P11)</f>
        <v>3.6337234675916301</v>
      </c>
      <c r="U8" s="24">
        <f>FINV(0.01,P8,P11)</f>
        <v>6.2262352803113821</v>
      </c>
      <c r="V8" s="3" t="str">
        <f t="shared" si="5"/>
        <v>*</v>
      </c>
    </row>
    <row r="9" spans="1:22" x14ac:dyDescent="0.25">
      <c r="A9" s="36" t="s">
        <v>22</v>
      </c>
      <c r="B9" s="24">
        <v>8.7947231661003406E-2</v>
      </c>
      <c r="C9" s="24">
        <v>8.7981523879985216E-2</v>
      </c>
      <c r="D9" s="24">
        <v>9.6704262779847963E-2</v>
      </c>
      <c r="E9" s="12">
        <f t="shared" si="0"/>
        <v>0.27263301832083658</v>
      </c>
      <c r="F9" s="12">
        <f t="shared" si="1"/>
        <v>9.0877672773612195E-2</v>
      </c>
      <c r="H9" s="6" t="s">
        <v>44</v>
      </c>
      <c r="I9" s="10">
        <f>SUM(I6:I8)</f>
        <v>0.81786826917521349</v>
      </c>
      <c r="J9" s="10">
        <f t="shared" ref="J9:L9" si="6">SUM(J6:J8)</f>
        <v>0.71240927331385884</v>
      </c>
      <c r="K9" s="10">
        <f t="shared" si="6"/>
        <v>0.63322817431191014</v>
      </c>
      <c r="L9" s="67">
        <f t="shared" si="6"/>
        <v>2.1635057168009828</v>
      </c>
      <c r="M9" s="105"/>
      <c r="O9" s="4" t="s">
        <v>52</v>
      </c>
      <c r="P9" s="4">
        <f>3-1</f>
        <v>2</v>
      </c>
      <c r="Q9" s="92">
        <f>T17</f>
        <v>1.9067855880878504E-3</v>
      </c>
      <c r="R9" s="92">
        <f t="shared" si="4"/>
        <v>9.5339279404392518E-4</v>
      </c>
      <c r="S9" s="24">
        <f>R9/R11</f>
        <v>34.186981853843669</v>
      </c>
      <c r="T9" s="24">
        <f>FINV(0.05,P9,P12)</f>
        <v>3.3690163594954443</v>
      </c>
      <c r="U9" s="24">
        <f>FINV(0.01,P9,P11)</f>
        <v>6.2262352803113821</v>
      </c>
      <c r="V9" s="3" t="str">
        <f t="shared" si="5"/>
        <v>**</v>
      </c>
    </row>
    <row r="10" spans="1:22" x14ac:dyDescent="0.25">
      <c r="A10" s="36" t="s">
        <v>24</v>
      </c>
      <c r="B10" s="24">
        <v>7.9160419790104949E-2</v>
      </c>
      <c r="C10" s="24">
        <v>7.0340210820802329E-2</v>
      </c>
      <c r="D10" s="24">
        <v>7.0343022152056844E-2</v>
      </c>
      <c r="E10" s="12">
        <f t="shared" si="0"/>
        <v>0.21984365276296414</v>
      </c>
      <c r="F10" s="12">
        <f t="shared" si="1"/>
        <v>7.3281217587654712E-2</v>
      </c>
      <c r="H10" s="6" t="s">
        <v>20</v>
      </c>
      <c r="I10" s="10">
        <f>AVERAGE(I9/9)</f>
        <v>9.0874252130579272E-2</v>
      </c>
      <c r="J10" s="10">
        <f t="shared" ref="J10:K10" si="7">AVERAGE(J9/9)</f>
        <v>7.9156585923762096E-2</v>
      </c>
      <c r="K10" s="10">
        <f t="shared" si="7"/>
        <v>7.0358686034656684E-2</v>
      </c>
      <c r="L10" s="104"/>
      <c r="M10" s="81"/>
      <c r="O10" s="4" t="s">
        <v>75</v>
      </c>
      <c r="P10" s="4">
        <f>P8*P9</f>
        <v>4</v>
      </c>
      <c r="Q10" s="92">
        <f>T18</f>
        <v>3.4440531317900258E-4</v>
      </c>
      <c r="R10" s="92">
        <f t="shared" si="4"/>
        <v>8.6101328294750645E-5</v>
      </c>
      <c r="S10" s="24">
        <f>R10/R11</f>
        <v>3.0874415732880611</v>
      </c>
      <c r="T10" s="24">
        <f>FINV(0.05,P10,P11)</f>
        <v>3.0069172799243447</v>
      </c>
      <c r="U10" s="24">
        <f>FINV(0.01,P10,P11)</f>
        <v>4.772577999723211</v>
      </c>
      <c r="V10" s="3" t="str">
        <f t="shared" si="5"/>
        <v>*</v>
      </c>
    </row>
    <row r="11" spans="1:22" x14ac:dyDescent="0.25">
      <c r="A11" s="36" t="s">
        <v>28</v>
      </c>
      <c r="B11" s="24">
        <v>7.0345833708044814E-2</v>
      </c>
      <c r="C11" s="24">
        <v>6.155567991046447E-2</v>
      </c>
      <c r="D11" s="24">
        <v>6.1553834624031974E-2</v>
      </c>
      <c r="E11" s="12">
        <f t="shared" si="0"/>
        <v>0.19345534824254124</v>
      </c>
      <c r="F11" s="12">
        <f t="shared" si="1"/>
        <v>6.4485116080847074E-2</v>
      </c>
      <c r="O11" s="4" t="s">
        <v>76</v>
      </c>
      <c r="P11" s="4">
        <f>P6*P7</f>
        <v>16</v>
      </c>
      <c r="Q11" s="92">
        <f>P18</f>
        <v>4.462015620424753E-4</v>
      </c>
      <c r="R11" s="92">
        <f t="shared" si="4"/>
        <v>2.7887597627654706E-5</v>
      </c>
      <c r="S11" s="106">
        <f t="shared" ref="S11" si="8">R11/Q11</f>
        <v>6.25E-2</v>
      </c>
      <c r="T11" s="106">
        <f t="shared" ref="T11" si="9">S11/R11</f>
        <v>2241.1396217945262</v>
      </c>
      <c r="U11" s="106">
        <f t="shared" ref="U11" si="10">T11/S11</f>
        <v>35858.233948712419</v>
      </c>
      <c r="V11" s="106">
        <f t="shared" ref="V11" si="11">U11/T11</f>
        <v>16</v>
      </c>
    </row>
    <row r="12" spans="1:22" x14ac:dyDescent="0.25">
      <c r="A12" s="36" t="s">
        <v>23</v>
      </c>
      <c r="B12" s="24">
        <v>8.7913844432456187E-2</v>
      </c>
      <c r="C12" s="24">
        <v>9.6727454409193114E-2</v>
      </c>
      <c r="D12" s="24">
        <v>9.6746789265903771E-2</v>
      </c>
      <c r="E12" s="12">
        <f t="shared" si="0"/>
        <v>0.28138808810755311</v>
      </c>
      <c r="F12" s="12">
        <f t="shared" si="1"/>
        <v>9.3796029369184367E-2</v>
      </c>
      <c r="O12" s="6" t="s">
        <v>7</v>
      </c>
      <c r="P12" s="4">
        <f>P6+P7+P11</f>
        <v>26</v>
      </c>
      <c r="Q12" s="92">
        <f>P15</f>
        <v>2.9905163312965721E-3</v>
      </c>
      <c r="R12" s="106">
        <f t="shared" si="4"/>
        <v>1.15019858896022E-4</v>
      </c>
      <c r="S12" s="106">
        <f t="shared" ref="S12" si="12">R12/Q12</f>
        <v>3.8461538461538464E-2</v>
      </c>
      <c r="T12" s="106">
        <f t="shared" ref="T12" si="13">S12/R12</f>
        <v>334.39041597423369</v>
      </c>
      <c r="U12" s="106">
        <f t="shared" ref="U12" si="14">T12/S12</f>
        <v>8694.1508153300747</v>
      </c>
      <c r="V12" s="106">
        <f t="shared" ref="V12" si="15">U12/T12</f>
        <v>25.999999999999996</v>
      </c>
    </row>
    <row r="13" spans="1:22" x14ac:dyDescent="0.25">
      <c r="A13" s="36" t="s">
        <v>26</v>
      </c>
      <c r="B13" s="24">
        <v>7.9127202973264588E-2</v>
      </c>
      <c r="C13" s="24">
        <v>7.9186538288490968E-2</v>
      </c>
      <c r="D13" s="24">
        <v>7.035567592416779E-2</v>
      </c>
      <c r="E13" s="12">
        <f t="shared" si="0"/>
        <v>0.22866941718592337</v>
      </c>
      <c r="F13" s="12">
        <f t="shared" si="1"/>
        <v>7.6223139061974463E-2</v>
      </c>
    </row>
    <row r="14" spans="1:22" x14ac:dyDescent="0.25">
      <c r="A14" s="36" t="s">
        <v>29</v>
      </c>
      <c r="B14" s="24">
        <v>7.0383811723303658E-2</v>
      </c>
      <c r="C14" s="24">
        <v>7.9150135414688752E-2</v>
      </c>
      <c r="D14" s="24">
        <v>7.0360598065083574E-2</v>
      </c>
      <c r="E14" s="12">
        <f t="shared" si="0"/>
        <v>0.21989454520307597</v>
      </c>
      <c r="F14" s="12">
        <f t="shared" si="1"/>
        <v>7.3298181734358661E-2</v>
      </c>
      <c r="O14" s="7" t="s">
        <v>59</v>
      </c>
      <c r="P14" s="94">
        <f>(E15^2)/(T14*T15)</f>
        <v>0.1733613698752049</v>
      </c>
      <c r="S14" s="7" t="s">
        <v>64</v>
      </c>
      <c r="T14" s="94">
        <v>9</v>
      </c>
    </row>
    <row r="15" spans="1:22" x14ac:dyDescent="0.25">
      <c r="A15" s="125" t="s">
        <v>7</v>
      </c>
      <c r="B15" s="12">
        <f>SUM(B6:B14)</f>
        <v>0.73875854776767502</v>
      </c>
      <c r="C15" s="12">
        <f>SUM(C6:C14)</f>
        <v>0.72119046151743071</v>
      </c>
      <c r="D15" s="12">
        <f>SUM(D6:D14)</f>
        <v>0.70355670751587662</v>
      </c>
      <c r="E15" s="44">
        <f>SUM(E6:E14)</f>
        <v>2.1635057168009824</v>
      </c>
      <c r="F15" s="82"/>
      <c r="G15" s="88"/>
      <c r="O15" s="7" t="s">
        <v>60</v>
      </c>
      <c r="P15" s="94">
        <f>(((B6^2)+(C6^2)+(D6^2)+(B9^2)+(C9^2)+(D9^2)+(B12^2)+(C12^2)+(D12^2)+(B7^2)+(C7^2)+(D7^2)+(B10^2)+(C10^2)+(D10^2)+(B13^2)+(C13^2)+(D13^2)+(B8^2)+(C8^2)+(D8^2)+(B11^2)+(C11^2)+(D11^2)+(B14^2)+(C14^2)+(D14^2))-P14)</f>
        <v>2.9905163312965721E-3</v>
      </c>
      <c r="S15" s="7" t="s">
        <v>65</v>
      </c>
      <c r="T15" s="94">
        <v>3</v>
      </c>
    </row>
    <row r="16" spans="1:22" x14ac:dyDescent="0.25">
      <c r="O16" s="7" t="s">
        <v>61</v>
      </c>
      <c r="P16" s="94">
        <f>(((B15^2)+(C15^2)+(D15^2))/T14)-P14</f>
        <v>6.8842833029519879E-5</v>
      </c>
      <c r="S16" s="7" t="s">
        <v>77</v>
      </c>
      <c r="T16" s="94">
        <f>(((L6^2)+(L7^2)+(L8^2))/T14)-P14</f>
        <v>2.24281034957724E-4</v>
      </c>
    </row>
    <row r="17" spans="1:22" x14ac:dyDescent="0.25">
      <c r="A17" s="7" t="s">
        <v>92</v>
      </c>
      <c r="B17" s="7"/>
      <c r="G17" s="79"/>
      <c r="O17" s="7" t="s">
        <v>62</v>
      </c>
      <c r="P17" s="94">
        <f>(((E6^2)+(E9^2)+(E12^2)+(E7^2)+(E10^2)+(E13^2)+(E8^2)+(E11^2)+(E14^2))/T15)-P14</f>
        <v>2.475471936224577E-3</v>
      </c>
      <c r="S17" s="7" t="s">
        <v>78</v>
      </c>
      <c r="T17" s="94">
        <f>(((I9^2)+(J9^2)+(K9^2))/T14)-P14</f>
        <v>1.9067855880878504E-3</v>
      </c>
    </row>
    <row r="18" spans="1:22" x14ac:dyDescent="0.25">
      <c r="A18" s="53" t="s">
        <v>141</v>
      </c>
      <c r="B18" s="51"/>
      <c r="C18" s="52"/>
      <c r="G18" s="28"/>
      <c r="O18" s="7" t="s">
        <v>63</v>
      </c>
      <c r="P18" s="94">
        <f>P15-P16-P17</f>
        <v>4.462015620424753E-4</v>
      </c>
      <c r="S18" s="7" t="s">
        <v>79</v>
      </c>
      <c r="T18" s="94">
        <f>P17-T16-T17</f>
        <v>3.4440531317900258E-4</v>
      </c>
    </row>
    <row r="19" spans="1:22" x14ac:dyDescent="0.25">
      <c r="A19" s="32" t="s">
        <v>144</v>
      </c>
      <c r="B19" s="93">
        <f>SQRT(R11/3)</f>
        <v>3.0489122447005428E-3</v>
      </c>
      <c r="G19" s="28"/>
    </row>
    <row r="20" spans="1:22" x14ac:dyDescent="0.25">
      <c r="A20" s="45" t="s">
        <v>142</v>
      </c>
      <c r="B20" s="28">
        <v>5.03</v>
      </c>
      <c r="G20" s="28"/>
    </row>
    <row r="21" spans="1:22" x14ac:dyDescent="0.25">
      <c r="A21" s="45" t="s">
        <v>143</v>
      </c>
      <c r="B21" s="28">
        <f>B19*B20</f>
        <v>1.5336028590843731E-2</v>
      </c>
      <c r="F21" s="28"/>
      <c r="G21" s="48"/>
    </row>
    <row r="22" spans="1:22" x14ac:dyDescent="0.25">
      <c r="F22" s="28"/>
      <c r="G22" s="48"/>
      <c r="Q22" s="83"/>
      <c r="V22" s="83"/>
    </row>
    <row r="23" spans="1:22" x14ac:dyDescent="0.25">
      <c r="A23" s="91" t="s">
        <v>15</v>
      </c>
      <c r="B23" s="91" t="s">
        <v>20</v>
      </c>
      <c r="C23" s="91" t="s">
        <v>140</v>
      </c>
      <c r="E23" s="91" t="s">
        <v>15</v>
      </c>
      <c r="F23" s="91" t="s">
        <v>20</v>
      </c>
      <c r="G23" s="91" t="s">
        <v>140</v>
      </c>
      <c r="H23" s="126" t="s">
        <v>170</v>
      </c>
      <c r="Q23" s="83"/>
      <c r="V23" s="83"/>
    </row>
    <row r="24" spans="1:22" x14ac:dyDescent="0.25">
      <c r="A24" s="35" t="s">
        <v>21</v>
      </c>
      <c r="B24" s="24">
        <f t="shared" ref="B24:B32" si="16">F6</f>
        <v>8.7949054248941269E-2</v>
      </c>
      <c r="C24" s="100" t="s">
        <v>167</v>
      </c>
      <c r="E24" s="4" t="s">
        <v>28</v>
      </c>
      <c r="F24" s="24">
        <v>6.4485116080847074E-2</v>
      </c>
      <c r="G24" s="10" t="s">
        <v>163</v>
      </c>
      <c r="H24" s="10">
        <f>0.06+0.01</f>
        <v>6.9999999999999993E-2</v>
      </c>
      <c r="Q24" s="83"/>
      <c r="V24" s="83"/>
    </row>
    <row r="25" spans="1:22" x14ac:dyDescent="0.25">
      <c r="A25" s="35" t="s">
        <v>25</v>
      </c>
      <c r="B25" s="24">
        <f t="shared" si="16"/>
        <v>8.7965401121657114E-2</v>
      </c>
      <c r="C25" s="100" t="s">
        <v>167</v>
      </c>
      <c r="E25" s="4" t="s">
        <v>24</v>
      </c>
      <c r="F25" s="24">
        <v>7.3281217587654712E-2</v>
      </c>
      <c r="G25" s="10" t="s">
        <v>166</v>
      </c>
      <c r="H25" s="10">
        <f>0.07+0.01</f>
        <v>0.08</v>
      </c>
      <c r="Q25" s="83"/>
      <c r="V25" s="83"/>
    </row>
    <row r="26" spans="1:22" x14ac:dyDescent="0.25">
      <c r="A26" s="35" t="s">
        <v>27</v>
      </c>
      <c r="B26" s="24">
        <f t="shared" si="16"/>
        <v>7.3292760288764303E-2</v>
      </c>
      <c r="C26" s="100" t="s">
        <v>166</v>
      </c>
      <c r="E26" s="4" t="s">
        <v>27</v>
      </c>
      <c r="F26" s="24">
        <v>7.3292760288764303E-2</v>
      </c>
      <c r="G26" s="10" t="s">
        <v>166</v>
      </c>
      <c r="H26" s="10">
        <f t="shared" ref="H26:H27" si="17">0.07+0.01</f>
        <v>0.08</v>
      </c>
      <c r="Q26" s="83"/>
      <c r="V26" s="83"/>
    </row>
    <row r="27" spans="1:22" x14ac:dyDescent="0.25">
      <c r="A27" s="35" t="s">
        <v>22</v>
      </c>
      <c r="B27" s="24">
        <f t="shared" si="16"/>
        <v>9.0877672773612195E-2</v>
      </c>
      <c r="C27" s="100" t="s">
        <v>167</v>
      </c>
      <c r="E27" s="4" t="s">
        <v>29</v>
      </c>
      <c r="F27" s="24">
        <v>7.3298181734358661E-2</v>
      </c>
      <c r="G27" s="10" t="s">
        <v>166</v>
      </c>
      <c r="H27" s="10">
        <f t="shared" si="17"/>
        <v>0.08</v>
      </c>
      <c r="Q27" s="83"/>
      <c r="V27" s="83"/>
    </row>
    <row r="28" spans="1:22" x14ac:dyDescent="0.25">
      <c r="A28" s="35" t="s">
        <v>24</v>
      </c>
      <c r="B28" s="24">
        <f t="shared" si="16"/>
        <v>7.3281217587654712E-2</v>
      </c>
      <c r="C28" s="100" t="s">
        <v>166</v>
      </c>
      <c r="E28" s="4" t="s">
        <v>26</v>
      </c>
      <c r="F28" s="24">
        <v>7.6223139061974463E-2</v>
      </c>
      <c r="G28" s="10" t="s">
        <v>165</v>
      </c>
      <c r="H28" s="10">
        <f>0.08+0.01</f>
        <v>0.09</v>
      </c>
      <c r="Q28" s="83"/>
      <c r="V28" s="83"/>
    </row>
    <row r="29" spans="1:22" x14ac:dyDescent="0.25">
      <c r="A29" s="35" t="s">
        <v>28</v>
      </c>
      <c r="B29" s="24">
        <f t="shared" si="16"/>
        <v>6.4485116080847074E-2</v>
      </c>
      <c r="C29" s="100" t="s">
        <v>163</v>
      </c>
      <c r="E29" s="4" t="s">
        <v>21</v>
      </c>
      <c r="F29" s="24">
        <v>8.7949054248941269E-2</v>
      </c>
      <c r="G29" s="10" t="s">
        <v>167</v>
      </c>
      <c r="H29" s="10">
        <f>0.09+0.01</f>
        <v>9.9999999999999992E-2</v>
      </c>
      <c r="Q29" s="83"/>
      <c r="V29" s="83"/>
    </row>
    <row r="30" spans="1:22" x14ac:dyDescent="0.25">
      <c r="A30" s="35" t="s">
        <v>23</v>
      </c>
      <c r="B30" s="24">
        <f t="shared" si="16"/>
        <v>9.3796029369184367E-2</v>
      </c>
      <c r="C30" s="100" t="s">
        <v>167</v>
      </c>
      <c r="E30" s="4" t="s">
        <v>25</v>
      </c>
      <c r="F30" s="24">
        <v>8.7965401121657114E-2</v>
      </c>
      <c r="G30" s="10" t="s">
        <v>167</v>
      </c>
      <c r="H30" s="10">
        <f t="shared" ref="H30:H32" si="18">0.09+0.01</f>
        <v>9.9999999999999992E-2</v>
      </c>
      <c r="Q30" s="83"/>
      <c r="V30" s="83"/>
    </row>
    <row r="31" spans="1:22" x14ac:dyDescent="0.25">
      <c r="A31" s="35" t="s">
        <v>26</v>
      </c>
      <c r="B31" s="24">
        <f t="shared" si="16"/>
        <v>7.6223139061974463E-2</v>
      </c>
      <c r="C31" s="100" t="s">
        <v>165</v>
      </c>
      <c r="E31" s="4" t="s">
        <v>22</v>
      </c>
      <c r="F31" s="24">
        <v>9.0877672773612195E-2</v>
      </c>
      <c r="G31" s="10" t="s">
        <v>167</v>
      </c>
      <c r="H31" s="10">
        <f t="shared" si="18"/>
        <v>9.9999999999999992E-2</v>
      </c>
      <c r="Q31" s="83"/>
      <c r="V31" s="83"/>
    </row>
    <row r="32" spans="1:22" x14ac:dyDescent="0.25">
      <c r="A32" s="35" t="s">
        <v>29</v>
      </c>
      <c r="B32" s="24">
        <f t="shared" si="16"/>
        <v>7.3298181734358661E-2</v>
      </c>
      <c r="C32" s="100" t="s">
        <v>166</v>
      </c>
      <c r="E32" s="4" t="s">
        <v>23</v>
      </c>
      <c r="F32" s="24">
        <v>9.3796029369184367E-2</v>
      </c>
      <c r="G32" s="10" t="s">
        <v>167</v>
      </c>
      <c r="H32" s="10">
        <f t="shared" si="18"/>
        <v>9.9999999999999992E-2</v>
      </c>
    </row>
    <row r="38" spans="11:11" x14ac:dyDescent="0.25">
      <c r="K38" s="95"/>
    </row>
    <row r="49" spans="18:21" x14ac:dyDescent="0.25">
      <c r="R49" s="28"/>
      <c r="S49" s="28"/>
      <c r="T49" s="28"/>
      <c r="U49" s="28"/>
    </row>
    <row r="50" spans="18:21" x14ac:dyDescent="0.25">
      <c r="R50" s="28"/>
      <c r="S50" s="28"/>
      <c r="T50" s="28"/>
      <c r="U50" s="28"/>
    </row>
    <row r="51" spans="18:21" x14ac:dyDescent="0.25">
      <c r="R51" s="28"/>
      <c r="S51" s="28"/>
      <c r="T51" s="28"/>
      <c r="U51" s="28"/>
    </row>
    <row r="52" spans="18:21" x14ac:dyDescent="0.25">
      <c r="R52" s="28"/>
      <c r="S52" s="28"/>
      <c r="T52" s="28"/>
      <c r="U52" s="28"/>
    </row>
    <row r="53" spans="18:21" x14ac:dyDescent="0.25">
      <c r="R53" s="28"/>
      <c r="S53" s="28"/>
      <c r="T53" s="28"/>
      <c r="U53" s="28"/>
    </row>
    <row r="54" spans="18:21" x14ac:dyDescent="0.25">
      <c r="R54" s="28"/>
      <c r="S54" s="28"/>
      <c r="T54" s="28"/>
      <c r="U54" s="28"/>
    </row>
    <row r="55" spans="18:21" x14ac:dyDescent="0.25">
      <c r="R55" s="28"/>
      <c r="S55" s="28"/>
      <c r="T55" s="28"/>
      <c r="U55" s="28"/>
    </row>
    <row r="56" spans="18:21" x14ac:dyDescent="0.25">
      <c r="R56" s="28"/>
      <c r="S56" s="28"/>
      <c r="T56" s="28"/>
      <c r="U56" s="28"/>
    </row>
    <row r="57" spans="18:21" x14ac:dyDescent="0.25">
      <c r="R57" s="28"/>
      <c r="S57" s="28"/>
      <c r="T57" s="28"/>
      <c r="U57" s="28"/>
    </row>
  </sheetData>
  <sortState ref="E24:H32">
    <sortCondition ref="F39"/>
  </sortState>
  <mergeCells count="15">
    <mergeCell ref="L4:L5"/>
    <mergeCell ref="M4:M5"/>
    <mergeCell ref="T4:U4"/>
    <mergeCell ref="V4:V5"/>
    <mergeCell ref="O4:O5"/>
    <mergeCell ref="P4:P5"/>
    <mergeCell ref="Q4:Q5"/>
    <mergeCell ref="R4:R5"/>
    <mergeCell ref="S4:S5"/>
    <mergeCell ref="I4:K4"/>
    <mergeCell ref="A4:A5"/>
    <mergeCell ref="B4:D4"/>
    <mergeCell ref="E4:E5"/>
    <mergeCell ref="F4:F5"/>
    <mergeCell ref="H4:H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topLeftCell="H4" zoomScale="70" zoomScaleNormal="70" workbookViewId="0">
      <selection activeCell="J40" sqref="J40"/>
    </sheetView>
  </sheetViews>
  <sheetFormatPr defaultRowHeight="15" x14ac:dyDescent="0.25"/>
  <cols>
    <col min="1" max="1" width="10.42578125" customWidth="1"/>
    <col min="2" max="2" width="13.140625" customWidth="1"/>
    <col min="3" max="3" width="14" customWidth="1"/>
    <col min="4" max="4" width="14.85546875" customWidth="1"/>
    <col min="5" max="5" width="17.140625" customWidth="1"/>
    <col min="6" max="6" width="11.42578125" customWidth="1"/>
    <col min="7" max="7" width="10.7109375" customWidth="1"/>
    <col min="8" max="8" width="21.28515625" customWidth="1"/>
    <col min="9" max="9" width="20.5703125" customWidth="1"/>
    <col min="10" max="10" width="21.5703125" customWidth="1"/>
    <col min="11" max="11" width="9.7109375" bestFit="1" customWidth="1"/>
    <col min="12" max="12" width="13.5703125" customWidth="1"/>
    <col min="13" max="13" width="11.85546875" customWidth="1"/>
    <col min="14" max="14" width="9.28515625" bestFit="1" customWidth="1"/>
    <col min="15" max="15" width="16" customWidth="1"/>
    <col min="16" max="16" width="15.140625" customWidth="1"/>
    <col min="17" max="17" width="18" customWidth="1"/>
    <col min="22" max="22" width="12.28515625" customWidth="1"/>
    <col min="24" max="24" width="10.28515625" customWidth="1"/>
    <col min="28" max="28" width="11.28515625" customWidth="1"/>
    <col min="31" max="31" width="12.5703125" customWidth="1"/>
  </cols>
  <sheetData>
    <row r="1" spans="1:22" ht="23.25" x14ac:dyDescent="0.35">
      <c r="G1" s="13" t="s">
        <v>84</v>
      </c>
    </row>
    <row r="3" spans="1:22" x14ac:dyDescent="0.25">
      <c r="A3" s="14" t="s">
        <v>85</v>
      </c>
      <c r="B3" s="15"/>
      <c r="C3" s="15"/>
      <c r="D3" s="15"/>
      <c r="E3" s="14"/>
      <c r="F3" s="14"/>
      <c r="H3" s="7" t="s">
        <v>80</v>
      </c>
      <c r="I3" s="7"/>
      <c r="O3" s="7" t="s">
        <v>81</v>
      </c>
    </row>
    <row r="4" spans="1:22" x14ac:dyDescent="0.25">
      <c r="A4" s="135" t="s">
        <v>15</v>
      </c>
      <c r="B4" s="140" t="s">
        <v>16</v>
      </c>
      <c r="C4" s="147"/>
      <c r="D4" s="141"/>
      <c r="E4" s="135" t="s">
        <v>7</v>
      </c>
      <c r="F4" s="135" t="s">
        <v>20</v>
      </c>
      <c r="H4" s="135" t="s">
        <v>51</v>
      </c>
      <c r="I4" s="137" t="s">
        <v>52</v>
      </c>
      <c r="J4" s="138"/>
      <c r="K4" s="139"/>
      <c r="L4" s="135" t="s">
        <v>7</v>
      </c>
      <c r="M4" s="135" t="s">
        <v>20</v>
      </c>
      <c r="O4" s="135" t="s">
        <v>66</v>
      </c>
      <c r="P4" s="135" t="s">
        <v>67</v>
      </c>
      <c r="Q4" s="135" t="s">
        <v>68</v>
      </c>
      <c r="R4" s="135" t="s">
        <v>69</v>
      </c>
      <c r="S4" s="135" t="s">
        <v>70</v>
      </c>
      <c r="T4" s="140" t="s">
        <v>71</v>
      </c>
      <c r="U4" s="141"/>
      <c r="V4" s="135" t="s">
        <v>72</v>
      </c>
    </row>
    <row r="5" spans="1:22" x14ac:dyDescent="0.25">
      <c r="A5" s="136"/>
      <c r="B5" s="58" t="s">
        <v>17</v>
      </c>
      <c r="C5" s="58" t="s">
        <v>18</v>
      </c>
      <c r="D5" s="58" t="s">
        <v>19</v>
      </c>
      <c r="E5" s="136"/>
      <c r="F5" s="136"/>
      <c r="H5" s="136"/>
      <c r="I5" s="27" t="s">
        <v>56</v>
      </c>
      <c r="J5" s="27" t="s">
        <v>57</v>
      </c>
      <c r="K5" s="27" t="s">
        <v>58</v>
      </c>
      <c r="L5" s="136"/>
      <c r="M5" s="136"/>
      <c r="O5" s="136"/>
      <c r="P5" s="136"/>
      <c r="Q5" s="136"/>
      <c r="R5" s="136"/>
      <c r="S5" s="136"/>
      <c r="T5" s="26">
        <v>0.05</v>
      </c>
      <c r="U5" s="26">
        <v>0.01</v>
      </c>
      <c r="V5" s="136"/>
    </row>
    <row r="6" spans="1:22" x14ac:dyDescent="0.25">
      <c r="A6" s="36" t="s">
        <v>21</v>
      </c>
      <c r="B6" s="24">
        <v>21.566666666666666</v>
      </c>
      <c r="C6" s="24">
        <v>21.833333333333332</v>
      </c>
      <c r="D6" s="24">
        <v>22.066666666666666</v>
      </c>
      <c r="E6" s="12">
        <f t="shared" ref="E6:E14" si="0">SUM(B6:D6)</f>
        <v>65.466666666666669</v>
      </c>
      <c r="F6" s="12">
        <f t="shared" ref="F6:F12" si="1">AVERAGE(B6:D6)</f>
        <v>21.822222222222223</v>
      </c>
      <c r="H6" s="6" t="s">
        <v>53</v>
      </c>
      <c r="I6" s="24">
        <f>E6</f>
        <v>65.466666666666669</v>
      </c>
      <c r="J6" s="24">
        <f>E7</f>
        <v>77.933333333333337</v>
      </c>
      <c r="K6" s="24">
        <f>E8</f>
        <v>90.6</v>
      </c>
      <c r="L6" s="24">
        <f>SUM(I6:K6)</f>
        <v>234</v>
      </c>
      <c r="M6" s="24">
        <f>AVERAGE(L6/9)</f>
        <v>26</v>
      </c>
      <c r="O6" s="4" t="s">
        <v>73</v>
      </c>
      <c r="P6" s="4">
        <f>T15-1</f>
        <v>2</v>
      </c>
      <c r="Q6" s="24">
        <f>P16</f>
        <v>1.7039506172841357</v>
      </c>
      <c r="R6" s="24">
        <f>Q6/P6</f>
        <v>0.85197530864206783</v>
      </c>
      <c r="S6" s="24">
        <f>R6/R11</f>
        <v>2.7829418288171213</v>
      </c>
      <c r="T6" s="24">
        <f>FINV(0.05,P6,P11)</f>
        <v>3.6337234675916301</v>
      </c>
      <c r="U6" s="24">
        <f>FINV(0.01,P6,P11)</f>
        <v>6.2262352803113821</v>
      </c>
      <c r="V6" s="3" t="str">
        <f>IF(S6&lt;T6,"tn",IF(S6&lt;U6,"*","**"))</f>
        <v>tn</v>
      </c>
    </row>
    <row r="7" spans="1:22" x14ac:dyDescent="0.25">
      <c r="A7" s="36" t="s">
        <v>25</v>
      </c>
      <c r="B7" s="24">
        <v>25.966666666666672</v>
      </c>
      <c r="C7" s="24">
        <v>26.43333333333333</v>
      </c>
      <c r="D7" s="24">
        <v>25.533333333333331</v>
      </c>
      <c r="E7" s="12">
        <f t="shared" si="0"/>
        <v>77.933333333333337</v>
      </c>
      <c r="F7" s="12">
        <f t="shared" si="1"/>
        <v>25.977777777777778</v>
      </c>
      <c r="H7" s="6" t="s">
        <v>54</v>
      </c>
      <c r="I7" s="24">
        <f>E9</f>
        <v>65.400000000000006</v>
      </c>
      <c r="J7" s="24">
        <f>E10</f>
        <v>84.233333333333334</v>
      </c>
      <c r="K7" s="24">
        <f>E11</f>
        <v>92.13333333333334</v>
      </c>
      <c r="L7" s="24">
        <f t="shared" ref="L7:L8" si="2">SUM(I7:K7)</f>
        <v>241.76666666666665</v>
      </c>
      <c r="M7" s="24">
        <f t="shared" ref="M7:M8" si="3">AVERAGE(L7/9)</f>
        <v>26.86296296296296</v>
      </c>
      <c r="O7" s="4" t="s">
        <v>74</v>
      </c>
      <c r="P7" s="4">
        <f>T14-1</f>
        <v>8</v>
      </c>
      <c r="Q7" s="24">
        <f>P17</f>
        <v>353.96740740741006</v>
      </c>
      <c r="R7" s="24">
        <f t="shared" ref="R7:R11" si="4">Q7/P7</f>
        <v>44.245925925926258</v>
      </c>
      <c r="S7" s="24">
        <f>R7/R11</f>
        <v>144.52747252765178</v>
      </c>
      <c r="T7" s="24">
        <f>FINV(0.05,P7,P11)</f>
        <v>2.5910961798744014</v>
      </c>
      <c r="U7" s="24">
        <f>FINV(0.01,P7,P11)</f>
        <v>3.8895721399261927</v>
      </c>
      <c r="V7" s="3" t="str">
        <f t="shared" ref="V7:V10" si="5">IF(S7&lt;T7,"tn",IF(S7&lt;U7,"*","**"))</f>
        <v>**</v>
      </c>
    </row>
    <row r="8" spans="1:22" x14ac:dyDescent="0.25">
      <c r="A8" s="36" t="s">
        <v>27</v>
      </c>
      <c r="B8" s="24">
        <v>30.266666666666666</v>
      </c>
      <c r="C8" s="24">
        <v>29.7</v>
      </c>
      <c r="D8" s="24">
        <v>30.633333333333333</v>
      </c>
      <c r="E8" s="12">
        <f t="shared" si="0"/>
        <v>90.6</v>
      </c>
      <c r="F8" s="12">
        <f t="shared" si="1"/>
        <v>30.2</v>
      </c>
      <c r="H8" s="6" t="s">
        <v>55</v>
      </c>
      <c r="I8" s="24">
        <f>E12</f>
        <v>67.266666666666666</v>
      </c>
      <c r="J8" s="24">
        <f>E13</f>
        <v>84.200000000000017</v>
      </c>
      <c r="K8" s="24">
        <f>E14</f>
        <v>93.26666666666668</v>
      </c>
      <c r="L8" s="24">
        <f t="shared" si="2"/>
        <v>244.73333333333338</v>
      </c>
      <c r="M8" s="24">
        <f t="shared" si="3"/>
        <v>27.192592592592597</v>
      </c>
      <c r="O8" s="4" t="s">
        <v>51</v>
      </c>
      <c r="P8" s="4">
        <f>3-1</f>
        <v>2</v>
      </c>
      <c r="Q8" s="24">
        <f>T16</f>
        <v>6.8269135802474921</v>
      </c>
      <c r="R8" s="24">
        <f t="shared" si="4"/>
        <v>3.413456790123746</v>
      </c>
      <c r="S8" s="24">
        <f>R8/R11</f>
        <v>11.149914305892297</v>
      </c>
      <c r="T8" s="24">
        <f>FINV(0.05,P8,P11)</f>
        <v>3.6337234675916301</v>
      </c>
      <c r="U8" s="24">
        <f>FINV(0.01,P8,P11)</f>
        <v>6.2262352803113821</v>
      </c>
      <c r="V8" s="3" t="str">
        <f t="shared" si="5"/>
        <v>**</v>
      </c>
    </row>
    <row r="9" spans="1:22" x14ac:dyDescent="0.25">
      <c r="A9" s="36" t="s">
        <v>22</v>
      </c>
      <c r="B9" s="24">
        <v>21.733333333333334</v>
      </c>
      <c r="C9" s="24">
        <v>22.433333333333334</v>
      </c>
      <c r="D9" s="24">
        <v>21.233333333333334</v>
      </c>
      <c r="E9" s="12">
        <f t="shared" si="0"/>
        <v>65.400000000000006</v>
      </c>
      <c r="F9" s="12">
        <f t="shared" si="1"/>
        <v>21.8</v>
      </c>
      <c r="H9" s="6" t="s">
        <v>44</v>
      </c>
      <c r="I9" s="24">
        <f>SUM(I6:I8)</f>
        <v>198.13333333333333</v>
      </c>
      <c r="J9" s="24">
        <f t="shared" ref="J9:L9" si="6">SUM(J6:J8)</f>
        <v>246.3666666666667</v>
      </c>
      <c r="K9" s="24">
        <f t="shared" si="6"/>
        <v>276</v>
      </c>
      <c r="L9" s="40">
        <f t="shared" si="6"/>
        <v>720.5</v>
      </c>
      <c r="M9" s="81"/>
      <c r="O9" s="4" t="s">
        <v>52</v>
      </c>
      <c r="P9" s="4">
        <f>3-1</f>
        <v>2</v>
      </c>
      <c r="Q9" s="24">
        <f>T17</f>
        <v>343.25209876543522</v>
      </c>
      <c r="R9" s="24">
        <f t="shared" si="4"/>
        <v>171.62604938271761</v>
      </c>
      <c r="S9" s="24">
        <f>R9/R11</f>
        <v>560.60933561920615</v>
      </c>
      <c r="T9" s="24">
        <f>FINV(0.05,P9,P12)</f>
        <v>3.3690163594954443</v>
      </c>
      <c r="U9" s="24">
        <f>FINV(0.01,P9,P11)</f>
        <v>6.2262352803113821</v>
      </c>
      <c r="V9" s="3" t="str">
        <f t="shared" si="5"/>
        <v>**</v>
      </c>
    </row>
    <row r="10" spans="1:22" x14ac:dyDescent="0.25">
      <c r="A10" s="36" t="s">
        <v>24</v>
      </c>
      <c r="B10" s="24">
        <v>28.599999999999998</v>
      </c>
      <c r="C10" s="24">
        <v>28.133333333333336</v>
      </c>
      <c r="D10" s="24">
        <v>27.500000000000004</v>
      </c>
      <c r="E10" s="12">
        <f t="shared" si="0"/>
        <v>84.233333333333334</v>
      </c>
      <c r="F10" s="12">
        <f t="shared" si="1"/>
        <v>28.077777777777779</v>
      </c>
      <c r="H10" s="6" t="s">
        <v>20</v>
      </c>
      <c r="I10" s="24">
        <f>AVERAGE(I9/9)</f>
        <v>22.014814814814812</v>
      </c>
      <c r="J10" s="24">
        <f t="shared" ref="J10:K10" si="7">AVERAGE(J9/9)</f>
        <v>27.374074074074077</v>
      </c>
      <c r="K10" s="24">
        <f t="shared" si="7"/>
        <v>30.666666666666668</v>
      </c>
      <c r="L10" s="80"/>
      <c r="M10" s="81"/>
      <c r="O10" s="4" t="s">
        <v>75</v>
      </c>
      <c r="P10" s="4">
        <f>P8*P9</f>
        <v>4</v>
      </c>
      <c r="Q10" s="24">
        <f>T18</f>
        <v>3.8883950617273513</v>
      </c>
      <c r="R10" s="24">
        <f t="shared" si="4"/>
        <v>0.97209876543183782</v>
      </c>
      <c r="S10" s="24">
        <f>R10/R11</f>
        <v>3.1753200927543475</v>
      </c>
      <c r="T10" s="24">
        <f>FINV(0.05,P10,P11)</f>
        <v>3.0069172799243447</v>
      </c>
      <c r="U10" s="24">
        <f>FINV(0.01,P10,P11)</f>
        <v>4.772577999723211</v>
      </c>
      <c r="V10" s="3" t="str">
        <f t="shared" si="5"/>
        <v>*</v>
      </c>
    </row>
    <row r="11" spans="1:22" x14ac:dyDescent="0.25">
      <c r="A11" s="36" t="s">
        <v>28</v>
      </c>
      <c r="B11" s="24">
        <v>30.933333333333334</v>
      </c>
      <c r="C11" s="24">
        <v>30.966666666666669</v>
      </c>
      <c r="D11" s="24">
        <v>30.233333333333334</v>
      </c>
      <c r="E11" s="12">
        <f t="shared" si="0"/>
        <v>92.13333333333334</v>
      </c>
      <c r="F11" s="12">
        <f t="shared" si="1"/>
        <v>30.711111111111112</v>
      </c>
      <c r="O11" s="4" t="s">
        <v>76</v>
      </c>
      <c r="P11" s="4">
        <f>P6*P7</f>
        <v>16</v>
      </c>
      <c r="Q11" s="24">
        <f>P18</f>
        <v>4.8982716049322335</v>
      </c>
      <c r="R11" s="24">
        <f t="shared" si="4"/>
        <v>0.30614197530826459</v>
      </c>
      <c r="S11" s="81"/>
      <c r="T11" s="81"/>
      <c r="U11" s="81"/>
      <c r="V11" s="81"/>
    </row>
    <row r="12" spans="1:22" x14ac:dyDescent="0.25">
      <c r="A12" s="36" t="s">
        <v>23</v>
      </c>
      <c r="B12" s="24">
        <v>23.599999999999998</v>
      </c>
      <c r="C12" s="24">
        <v>21.366666666666664</v>
      </c>
      <c r="D12" s="24">
        <v>22.300000000000004</v>
      </c>
      <c r="E12" s="12">
        <f t="shared" si="0"/>
        <v>67.266666666666666</v>
      </c>
      <c r="F12" s="12">
        <f t="shared" si="1"/>
        <v>22.422222222222221</v>
      </c>
      <c r="O12" s="6" t="s">
        <v>7</v>
      </c>
      <c r="P12" s="4">
        <f>P6+P7+P11</f>
        <v>26</v>
      </c>
      <c r="Q12" s="24">
        <f>P15</f>
        <v>360.56962962962643</v>
      </c>
      <c r="R12" s="80"/>
      <c r="S12" s="81"/>
      <c r="T12" s="81"/>
      <c r="U12" s="81"/>
      <c r="V12" s="81"/>
    </row>
    <row r="13" spans="1:22" x14ac:dyDescent="0.25">
      <c r="A13" s="36" t="s">
        <v>26</v>
      </c>
      <c r="B13" s="24">
        <v>28.7</v>
      </c>
      <c r="C13" s="24">
        <v>27.966666666666669</v>
      </c>
      <c r="D13" s="24">
        <v>27.533333333333339</v>
      </c>
      <c r="E13" s="12">
        <f t="shared" si="0"/>
        <v>84.200000000000017</v>
      </c>
      <c r="F13" s="12">
        <f t="shared" ref="F13" si="8">AVERAGE(B13:D13)</f>
        <v>28.066666666666674</v>
      </c>
    </row>
    <row r="14" spans="1:22" x14ac:dyDescent="0.25">
      <c r="A14" s="36" t="s">
        <v>29</v>
      </c>
      <c r="B14" s="24">
        <v>31.633333333333336</v>
      </c>
      <c r="C14" s="24">
        <v>31.200000000000006</v>
      </c>
      <c r="D14" s="24">
        <v>30.433333333333334</v>
      </c>
      <c r="E14" s="12">
        <f t="shared" si="0"/>
        <v>93.26666666666668</v>
      </c>
      <c r="F14" s="12">
        <f>AVERAGE(B14:D14)</f>
        <v>31.088888888888892</v>
      </c>
      <c r="O14" s="7" t="s">
        <v>59</v>
      </c>
      <c r="P14" s="28">
        <f>(E15^2)/(T14*T15)</f>
        <v>19226.675925925927</v>
      </c>
      <c r="S14" s="7" t="s">
        <v>64</v>
      </c>
      <c r="T14">
        <v>9</v>
      </c>
    </row>
    <row r="15" spans="1:22" x14ac:dyDescent="0.25">
      <c r="A15" s="57" t="s">
        <v>7</v>
      </c>
      <c r="B15" s="12">
        <f>SUM(B6:B14)</f>
        <v>243</v>
      </c>
      <c r="C15" s="12">
        <f>SUM(C6:C14)</f>
        <v>240.03333333333336</v>
      </c>
      <c r="D15" s="12">
        <f>SUM(D6:D14)</f>
        <v>237.46666666666667</v>
      </c>
      <c r="E15" s="44">
        <f>SUM(E6:E14)</f>
        <v>720.5</v>
      </c>
      <c r="F15" s="82"/>
      <c r="O15" s="7" t="s">
        <v>60</v>
      </c>
      <c r="P15" s="28">
        <f>(((B6^2)+(C6^2)+(D6^2)+(B9^2)+(C9^2)+(D9^2)+(B12^2)+(C12^2)+(D12^2)+(B7^2)+(C7^2)+(D7^2)+(B10^2)+(C10^2)+(D10^2)+(B13^2)+(C13^2)+(D13^2)+(B8^2)+(C8^2)+(D8^2)+(B11^2)+(C11^2)+(D11^2)+(B14^2)+(C14^2)+(D14^2))-P14)</f>
        <v>360.56962962962643</v>
      </c>
      <c r="S15" s="7" t="s">
        <v>65</v>
      </c>
      <c r="T15">
        <v>3</v>
      </c>
    </row>
    <row r="16" spans="1:22" x14ac:dyDescent="0.25">
      <c r="O16" s="7" t="s">
        <v>61</v>
      </c>
      <c r="P16" s="28">
        <f>(((B15^2)+(C15^2)+(D15^2))/T14)-P14</f>
        <v>1.7039506172841357</v>
      </c>
      <c r="S16" s="7" t="s">
        <v>77</v>
      </c>
      <c r="T16" s="28">
        <f>(((L6^2)+(L7^2)+(L8^2))/T14)-P14</f>
        <v>6.8269135802474921</v>
      </c>
    </row>
    <row r="17" spans="1:20" x14ac:dyDescent="0.25">
      <c r="A17" s="7" t="s">
        <v>92</v>
      </c>
      <c r="B17" s="7"/>
      <c r="O17" s="7" t="s">
        <v>62</v>
      </c>
      <c r="P17" s="28">
        <f>(((E6^2)+(E9^2)+(E12^2)+(E7^2)+(E10^2)+(E13^2)+(E8^2)+(E11^2)+(E14^2))/T15)-P14</f>
        <v>353.96740740741006</v>
      </c>
      <c r="S17" s="7" t="s">
        <v>78</v>
      </c>
      <c r="T17" s="28">
        <f>(((I9^2)+(J9^2)+(K9^2))/T14)-P14</f>
        <v>343.25209876543522</v>
      </c>
    </row>
    <row r="18" spans="1:20" x14ac:dyDescent="0.25">
      <c r="A18" s="53" t="s">
        <v>141</v>
      </c>
      <c r="B18" s="51"/>
      <c r="C18" s="52"/>
      <c r="O18" s="7" t="s">
        <v>63</v>
      </c>
      <c r="P18" s="28">
        <f>P15-P16-P17</f>
        <v>4.8982716049322335</v>
      </c>
      <c r="S18" s="7" t="s">
        <v>79</v>
      </c>
      <c r="T18" s="28">
        <f>P17-T16-T17</f>
        <v>3.8883950617273513</v>
      </c>
    </row>
    <row r="19" spans="1:20" x14ac:dyDescent="0.25">
      <c r="A19" s="32" t="s">
        <v>144</v>
      </c>
      <c r="B19" s="28">
        <f>SQRT(R11/3)</f>
        <v>0.31944847018377609</v>
      </c>
    </row>
    <row r="20" spans="1:20" x14ac:dyDescent="0.25">
      <c r="A20" s="45" t="s">
        <v>142</v>
      </c>
      <c r="B20" s="28">
        <v>5.03</v>
      </c>
    </row>
    <row r="21" spans="1:20" x14ac:dyDescent="0.25">
      <c r="A21" s="45" t="s">
        <v>143</v>
      </c>
      <c r="B21" s="28">
        <f>B19*B20</f>
        <v>1.6068258050243938</v>
      </c>
    </row>
    <row r="23" spans="1:20" x14ac:dyDescent="0.25">
      <c r="A23" s="91" t="s">
        <v>15</v>
      </c>
      <c r="B23" s="91" t="s">
        <v>20</v>
      </c>
      <c r="C23" s="91" t="s">
        <v>140</v>
      </c>
      <c r="E23" s="91" t="s">
        <v>15</v>
      </c>
      <c r="F23" s="91" t="s">
        <v>20</v>
      </c>
      <c r="G23" s="91" t="s">
        <v>140</v>
      </c>
      <c r="H23" s="91" t="s">
        <v>170</v>
      </c>
    </row>
    <row r="24" spans="1:20" x14ac:dyDescent="0.25">
      <c r="A24" s="35" t="s">
        <v>21</v>
      </c>
      <c r="B24" s="24">
        <f t="shared" ref="B24:B32" si="9">F6</f>
        <v>21.822222222222223</v>
      </c>
      <c r="C24" s="100" t="s">
        <v>163</v>
      </c>
      <c r="E24" s="4" t="s">
        <v>22</v>
      </c>
      <c r="F24" s="42">
        <v>21.8</v>
      </c>
      <c r="G24" s="100" t="s">
        <v>163</v>
      </c>
      <c r="H24" s="42">
        <f t="shared" ref="H24:H32" si="10">F24+B$21</f>
        <v>23.406825805024393</v>
      </c>
    </row>
    <row r="25" spans="1:20" x14ac:dyDescent="0.25">
      <c r="A25" s="35" t="s">
        <v>25</v>
      </c>
      <c r="B25" s="24">
        <f t="shared" si="9"/>
        <v>25.977777777777778</v>
      </c>
      <c r="C25" s="100" t="s">
        <v>164</v>
      </c>
      <c r="E25" s="4" t="s">
        <v>21</v>
      </c>
      <c r="F25" s="42">
        <v>21.822222222222223</v>
      </c>
      <c r="G25" s="100" t="s">
        <v>163</v>
      </c>
      <c r="H25" s="42">
        <f t="shared" si="10"/>
        <v>23.429048027246616</v>
      </c>
    </row>
    <row r="26" spans="1:20" x14ac:dyDescent="0.25">
      <c r="A26" s="35" t="s">
        <v>27</v>
      </c>
      <c r="B26" s="24">
        <f t="shared" si="9"/>
        <v>30.2</v>
      </c>
      <c r="C26" s="100" t="s">
        <v>168</v>
      </c>
      <c r="E26" s="4" t="s">
        <v>23</v>
      </c>
      <c r="F26" s="42">
        <v>22.422222222222221</v>
      </c>
      <c r="G26" s="100" t="s">
        <v>163</v>
      </c>
      <c r="H26" s="42">
        <f t="shared" si="10"/>
        <v>24.029048027246613</v>
      </c>
    </row>
    <row r="27" spans="1:20" x14ac:dyDescent="0.25">
      <c r="A27" s="35" t="s">
        <v>22</v>
      </c>
      <c r="B27" s="24">
        <f t="shared" si="9"/>
        <v>21.8</v>
      </c>
      <c r="C27" s="100" t="s">
        <v>163</v>
      </c>
      <c r="E27" s="4" t="s">
        <v>25</v>
      </c>
      <c r="F27" s="42">
        <v>25.977777777777778</v>
      </c>
      <c r="G27" s="100" t="s">
        <v>164</v>
      </c>
      <c r="H27" s="42">
        <f t="shared" si="10"/>
        <v>27.584603582802171</v>
      </c>
    </row>
    <row r="28" spans="1:20" x14ac:dyDescent="0.25">
      <c r="A28" s="35" t="s">
        <v>24</v>
      </c>
      <c r="B28" s="24">
        <f t="shared" si="9"/>
        <v>28.077777777777779</v>
      </c>
      <c r="C28" s="100" t="s">
        <v>167</v>
      </c>
      <c r="E28" s="4" t="s">
        <v>26</v>
      </c>
      <c r="F28" s="42">
        <v>28.066666666666674</v>
      </c>
      <c r="G28" s="100" t="s">
        <v>167</v>
      </c>
      <c r="H28" s="42">
        <f t="shared" si="10"/>
        <v>29.673492471691066</v>
      </c>
      <c r="K28" s="95"/>
    </row>
    <row r="29" spans="1:20" x14ac:dyDescent="0.25">
      <c r="A29" s="35" t="s">
        <v>28</v>
      </c>
      <c r="B29" s="24">
        <f t="shared" si="9"/>
        <v>30.711111111111112</v>
      </c>
      <c r="C29" s="100" t="s">
        <v>168</v>
      </c>
      <c r="E29" s="4" t="s">
        <v>24</v>
      </c>
      <c r="F29" s="42">
        <v>28.077777777777779</v>
      </c>
      <c r="G29" s="100" t="s">
        <v>167</v>
      </c>
      <c r="H29" s="42">
        <f t="shared" si="10"/>
        <v>29.684603582802172</v>
      </c>
    </row>
    <row r="30" spans="1:20" x14ac:dyDescent="0.25">
      <c r="A30" s="35" t="s">
        <v>23</v>
      </c>
      <c r="B30" s="24">
        <f t="shared" si="9"/>
        <v>22.422222222222221</v>
      </c>
      <c r="C30" s="100" t="s">
        <v>163</v>
      </c>
      <c r="E30" s="4" t="s">
        <v>27</v>
      </c>
      <c r="F30" s="42">
        <v>30.2</v>
      </c>
      <c r="G30" s="100" t="s">
        <v>168</v>
      </c>
      <c r="H30" s="42">
        <f t="shared" si="10"/>
        <v>31.806825805024392</v>
      </c>
      <c r="J30" s="48"/>
    </row>
    <row r="31" spans="1:20" x14ac:dyDescent="0.25">
      <c r="A31" s="35" t="s">
        <v>26</v>
      </c>
      <c r="B31" s="24">
        <f t="shared" si="9"/>
        <v>28.066666666666674</v>
      </c>
      <c r="C31" s="100" t="s">
        <v>167</v>
      </c>
      <c r="E31" s="4" t="s">
        <v>28</v>
      </c>
      <c r="F31" s="42">
        <v>30.711111111111112</v>
      </c>
      <c r="G31" s="100" t="s">
        <v>168</v>
      </c>
      <c r="H31" s="42">
        <f t="shared" si="10"/>
        <v>32.317936916135508</v>
      </c>
      <c r="J31" s="48"/>
    </row>
    <row r="32" spans="1:20" x14ac:dyDescent="0.25">
      <c r="A32" s="35" t="s">
        <v>29</v>
      </c>
      <c r="B32" s="24">
        <f t="shared" si="9"/>
        <v>31.088888888888892</v>
      </c>
      <c r="C32" s="100" t="s">
        <v>168</v>
      </c>
      <c r="E32" s="4" t="s">
        <v>29</v>
      </c>
      <c r="F32" s="42">
        <v>31.088888888888892</v>
      </c>
      <c r="G32" s="100" t="s">
        <v>168</v>
      </c>
      <c r="H32" s="42">
        <f t="shared" si="10"/>
        <v>32.695714693913288</v>
      </c>
    </row>
    <row r="33" spans="11:23" x14ac:dyDescent="0.25">
      <c r="P33" s="48"/>
      <c r="V33" s="48"/>
      <c r="W33" s="48"/>
    </row>
    <row r="34" spans="11:23" x14ac:dyDescent="0.25">
      <c r="P34" s="48"/>
      <c r="V34" s="48"/>
      <c r="W34" s="48"/>
    </row>
    <row r="35" spans="11:23" x14ac:dyDescent="0.25">
      <c r="P35" s="48"/>
      <c r="Q35" s="48"/>
      <c r="V35" s="48"/>
      <c r="W35" s="48"/>
    </row>
    <row r="36" spans="11:23" x14ac:dyDescent="0.25">
      <c r="P36" s="48"/>
      <c r="Q36" s="48"/>
      <c r="V36" s="48"/>
      <c r="W36" s="48"/>
    </row>
    <row r="37" spans="11:23" x14ac:dyDescent="0.25">
      <c r="P37" s="48"/>
      <c r="Q37" s="48"/>
      <c r="V37" s="48"/>
      <c r="W37" s="48"/>
    </row>
    <row r="38" spans="11:23" x14ac:dyDescent="0.25">
      <c r="K38" s="95"/>
      <c r="V38" s="48"/>
      <c r="W38" s="48"/>
    </row>
    <row r="39" spans="11:23" x14ac:dyDescent="0.25">
      <c r="V39" s="48"/>
      <c r="W39" s="48"/>
    </row>
    <row r="40" spans="11:23" x14ac:dyDescent="0.25">
      <c r="V40" s="48"/>
      <c r="W40" s="48"/>
    </row>
    <row r="41" spans="11:23" x14ac:dyDescent="0.25">
      <c r="V41" s="48"/>
      <c r="W41" s="48"/>
    </row>
    <row r="42" spans="11:23" x14ac:dyDescent="0.25">
      <c r="V42" s="48"/>
      <c r="W42" s="48"/>
    </row>
    <row r="43" spans="11:23" x14ac:dyDescent="0.25">
      <c r="V43" s="48"/>
      <c r="W43" s="48"/>
    </row>
    <row r="49" spans="2:21" x14ac:dyDescent="0.25">
      <c r="B49" s="28"/>
      <c r="C49" s="28"/>
      <c r="D49" s="28"/>
      <c r="R49" s="28"/>
      <c r="S49" s="28"/>
      <c r="T49" s="120"/>
      <c r="U49" s="28"/>
    </row>
    <row r="50" spans="2:21" x14ac:dyDescent="0.25">
      <c r="B50" s="28"/>
      <c r="C50" s="28"/>
      <c r="D50" s="28"/>
      <c r="R50" s="28"/>
      <c r="S50" s="28"/>
      <c r="T50" s="120"/>
      <c r="U50" s="28"/>
    </row>
    <row r="51" spans="2:21" x14ac:dyDescent="0.25">
      <c r="B51" s="28"/>
      <c r="C51" s="28"/>
      <c r="D51" s="28"/>
      <c r="R51" s="28"/>
      <c r="S51" s="28"/>
      <c r="T51" s="120"/>
      <c r="U51" s="28"/>
    </row>
    <row r="52" spans="2:21" x14ac:dyDescent="0.25">
      <c r="B52" s="28"/>
      <c r="C52" s="28"/>
      <c r="D52" s="28"/>
      <c r="R52" s="28"/>
      <c r="S52" s="28"/>
      <c r="T52" s="120"/>
      <c r="U52" s="28"/>
    </row>
    <row r="53" spans="2:21" x14ac:dyDescent="0.25">
      <c r="B53" s="28"/>
      <c r="C53" s="28"/>
      <c r="D53" s="28"/>
      <c r="R53" s="28"/>
      <c r="S53" s="28"/>
      <c r="T53" s="120"/>
      <c r="U53" s="28"/>
    </row>
    <row r="54" spans="2:21" x14ac:dyDescent="0.25">
      <c r="B54" s="28"/>
      <c r="C54" s="28"/>
      <c r="D54" s="28"/>
      <c r="R54" s="28"/>
      <c r="S54" s="28"/>
      <c r="T54" s="120"/>
      <c r="U54" s="28"/>
    </row>
    <row r="55" spans="2:21" x14ac:dyDescent="0.25">
      <c r="B55" s="28"/>
      <c r="C55" s="28"/>
      <c r="D55" s="28"/>
      <c r="R55" s="28"/>
      <c r="S55" s="28"/>
      <c r="T55" s="120"/>
      <c r="U55" s="28"/>
    </row>
    <row r="56" spans="2:21" x14ac:dyDescent="0.25">
      <c r="B56" s="28"/>
      <c r="C56" s="28"/>
      <c r="D56" s="28"/>
      <c r="R56" s="28"/>
      <c r="S56" s="28"/>
      <c r="T56" s="120"/>
      <c r="U56" s="28"/>
    </row>
    <row r="57" spans="2:21" x14ac:dyDescent="0.25">
      <c r="B57" s="28"/>
      <c r="C57" s="28"/>
      <c r="D57" s="28"/>
      <c r="R57" s="28"/>
      <c r="S57" s="28"/>
      <c r="T57" s="120"/>
      <c r="U57" s="28"/>
    </row>
  </sheetData>
  <sortState ref="E24:H32">
    <sortCondition ref="F39"/>
  </sortState>
  <mergeCells count="15">
    <mergeCell ref="A4:A5"/>
    <mergeCell ref="B4:D4"/>
    <mergeCell ref="E4:E5"/>
    <mergeCell ref="F4:F5"/>
    <mergeCell ref="H4:H5"/>
    <mergeCell ref="I4:K4"/>
    <mergeCell ref="S4:S5"/>
    <mergeCell ref="T4:U4"/>
    <mergeCell ref="V4:V5"/>
    <mergeCell ref="L4:L5"/>
    <mergeCell ref="M4:M5"/>
    <mergeCell ref="O4:O5"/>
    <mergeCell ref="P4:P5"/>
    <mergeCell ref="Q4:Q5"/>
    <mergeCell ref="R4:R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39" zoomScale="80" zoomScaleNormal="80" workbookViewId="0">
      <selection activeCell="M5" sqref="M5:W38"/>
    </sheetView>
  </sheetViews>
  <sheetFormatPr defaultRowHeight="15" x14ac:dyDescent="0.25"/>
  <cols>
    <col min="1" max="1" width="11" customWidth="1"/>
    <col min="2" max="2" width="12.28515625" customWidth="1"/>
    <col min="3" max="3" width="14.5703125" customWidth="1"/>
    <col min="4" max="5" width="12.7109375" customWidth="1"/>
    <col min="6" max="6" width="11" customWidth="1"/>
    <col min="7" max="7" width="15.7109375" customWidth="1"/>
    <col min="8" max="8" width="10.5703125" customWidth="1"/>
    <col min="9" max="9" width="23.42578125" customWidth="1"/>
    <col min="10" max="10" width="15.42578125" customWidth="1"/>
    <col min="11" max="11" width="16.85546875" customWidth="1"/>
    <col min="14" max="14" width="10.5703125" customWidth="1"/>
    <col min="15" max="15" width="10.42578125" customWidth="1"/>
    <col min="16" max="22" width="10.28515625" customWidth="1"/>
  </cols>
  <sheetData>
    <row r="1" spans="1:23" ht="26.25" x14ac:dyDescent="0.4">
      <c r="C1" s="1"/>
      <c r="G1" s="8"/>
      <c r="J1" s="8" t="s">
        <v>11</v>
      </c>
    </row>
    <row r="4" spans="1:23" x14ac:dyDescent="0.25">
      <c r="A4" s="62" t="s">
        <v>88</v>
      </c>
      <c r="B4" s="62"/>
      <c r="C4" s="62"/>
      <c r="M4" s="66" t="s">
        <v>89</v>
      </c>
      <c r="N4" s="66"/>
      <c r="O4" s="66"/>
    </row>
    <row r="5" spans="1:23" x14ac:dyDescent="0.25">
      <c r="A5" s="151" t="s">
        <v>12</v>
      </c>
      <c r="B5" s="151" t="s">
        <v>14</v>
      </c>
      <c r="C5" s="151"/>
      <c r="D5" s="151"/>
      <c r="E5" s="151"/>
      <c r="F5" s="151"/>
      <c r="G5" s="151"/>
      <c r="H5" s="151"/>
      <c r="I5" s="151"/>
      <c r="J5" s="151"/>
      <c r="K5" s="135" t="s">
        <v>7</v>
      </c>
      <c r="M5" s="151" t="s">
        <v>12</v>
      </c>
      <c r="N5" s="151" t="s">
        <v>38</v>
      </c>
      <c r="O5" s="151"/>
      <c r="P5" s="151"/>
      <c r="Q5" s="151"/>
      <c r="R5" s="151"/>
      <c r="S5" s="151"/>
      <c r="T5" s="151"/>
      <c r="U5" s="151"/>
      <c r="V5" s="151"/>
      <c r="W5" s="149" t="s">
        <v>7</v>
      </c>
    </row>
    <row r="6" spans="1:23" x14ac:dyDescent="0.25">
      <c r="A6" s="151"/>
      <c r="B6" s="9" t="s">
        <v>0</v>
      </c>
      <c r="C6" s="9" t="s">
        <v>131</v>
      </c>
      <c r="D6" s="9" t="s">
        <v>4</v>
      </c>
      <c r="E6" s="9" t="s">
        <v>1</v>
      </c>
      <c r="F6" s="9" t="s">
        <v>3</v>
      </c>
      <c r="G6" s="9" t="s">
        <v>5</v>
      </c>
      <c r="H6" s="9" t="s">
        <v>2</v>
      </c>
      <c r="I6" s="9" t="s">
        <v>132</v>
      </c>
      <c r="J6" s="9" t="s">
        <v>6</v>
      </c>
      <c r="K6" s="136"/>
      <c r="M6" s="151"/>
      <c r="N6" s="16" t="s">
        <v>39</v>
      </c>
      <c r="O6" s="16" t="s">
        <v>25</v>
      </c>
      <c r="P6" s="16" t="s">
        <v>27</v>
      </c>
      <c r="Q6" s="16" t="s">
        <v>40</v>
      </c>
      <c r="R6" s="16" t="s">
        <v>42</v>
      </c>
      <c r="S6" s="16" t="s">
        <v>43</v>
      </c>
      <c r="T6" s="16" t="s">
        <v>41</v>
      </c>
      <c r="U6" s="16" t="s">
        <v>26</v>
      </c>
      <c r="V6" s="16" t="s">
        <v>29</v>
      </c>
      <c r="W6" s="150"/>
    </row>
    <row r="7" spans="1:23" x14ac:dyDescent="0.25">
      <c r="A7" s="57">
        <v>1</v>
      </c>
      <c r="B7" s="2">
        <v>2</v>
      </c>
      <c r="C7" s="2">
        <v>4</v>
      </c>
      <c r="D7" s="2">
        <v>5</v>
      </c>
      <c r="E7" s="2">
        <v>2</v>
      </c>
      <c r="F7" s="2">
        <v>5</v>
      </c>
      <c r="G7" s="2">
        <v>5</v>
      </c>
      <c r="H7" s="2">
        <v>5</v>
      </c>
      <c r="I7" s="2">
        <v>4</v>
      </c>
      <c r="J7" s="2">
        <v>2</v>
      </c>
      <c r="K7" s="2">
        <f>SUM(B7:J7)</f>
        <v>34</v>
      </c>
      <c r="M7" s="57">
        <v>1</v>
      </c>
      <c r="N7" s="20">
        <f t="shared" ref="N7:N36" si="0">_xlfn.RANK.AVG(B7,$B7:$J7,1)</f>
        <v>2</v>
      </c>
      <c r="O7" s="20">
        <f t="shared" ref="O7:O36" si="1">_xlfn.RANK.AVG(C7,$B7:$J7,1)</f>
        <v>4.5</v>
      </c>
      <c r="P7" s="20">
        <f t="shared" ref="P7:P36" si="2">_xlfn.RANK.AVG(D7,$B7:$J7,1)</f>
        <v>7.5</v>
      </c>
      <c r="Q7" s="20">
        <f t="shared" ref="Q7:Q36" si="3">_xlfn.RANK.AVG(E7,$B7:$J7,1)</f>
        <v>2</v>
      </c>
      <c r="R7" s="20">
        <f t="shared" ref="R7:R36" si="4">_xlfn.RANK.AVG(F7,$B7:$J7,1)</f>
        <v>7.5</v>
      </c>
      <c r="S7" s="20">
        <f t="shared" ref="S7:S36" si="5">_xlfn.RANK.AVG(G7,$B7:$J7,1)</f>
        <v>7.5</v>
      </c>
      <c r="T7" s="20">
        <f t="shared" ref="T7:T36" si="6">_xlfn.RANK.AVG(H7,$B7:$J7,1)</f>
        <v>7.5</v>
      </c>
      <c r="U7" s="20">
        <f t="shared" ref="U7:U36" si="7">_xlfn.RANK.AVG(I7,$B7:$J7,1)</f>
        <v>4.5</v>
      </c>
      <c r="V7" s="20">
        <f t="shared" ref="V7:V36" si="8">_xlfn.RANK.AVG(J7,$B7:$J7,1)</f>
        <v>2</v>
      </c>
      <c r="W7" s="20">
        <f>SUM(N7:V7)</f>
        <v>45</v>
      </c>
    </row>
    <row r="8" spans="1:23" x14ac:dyDescent="0.25">
      <c r="A8" s="57">
        <v>2</v>
      </c>
      <c r="B8" s="2">
        <v>3</v>
      </c>
      <c r="C8" s="2">
        <v>2</v>
      </c>
      <c r="D8" s="2">
        <v>4</v>
      </c>
      <c r="E8" s="2">
        <v>2</v>
      </c>
      <c r="F8" s="2">
        <v>4</v>
      </c>
      <c r="G8" s="2">
        <v>4</v>
      </c>
      <c r="H8" s="2">
        <v>4</v>
      </c>
      <c r="I8" s="2">
        <v>4</v>
      </c>
      <c r="J8" s="2">
        <v>4</v>
      </c>
      <c r="K8" s="54">
        <f t="shared" ref="K8:K35" si="9">SUM(B8:J8)</f>
        <v>31</v>
      </c>
      <c r="M8" s="57">
        <v>2</v>
      </c>
      <c r="N8" s="20">
        <f t="shared" si="0"/>
        <v>3</v>
      </c>
      <c r="O8" s="20">
        <f t="shared" si="1"/>
        <v>1.5</v>
      </c>
      <c r="P8" s="20">
        <f t="shared" si="2"/>
        <v>6.5</v>
      </c>
      <c r="Q8" s="20">
        <f t="shared" si="3"/>
        <v>1.5</v>
      </c>
      <c r="R8" s="20">
        <f t="shared" si="4"/>
        <v>6.5</v>
      </c>
      <c r="S8" s="20">
        <f t="shared" si="5"/>
        <v>6.5</v>
      </c>
      <c r="T8" s="20">
        <f t="shared" si="6"/>
        <v>6.5</v>
      </c>
      <c r="U8" s="20">
        <f t="shared" si="7"/>
        <v>6.5</v>
      </c>
      <c r="V8" s="20">
        <f t="shared" si="8"/>
        <v>6.5</v>
      </c>
      <c r="W8" s="20">
        <f t="shared" ref="W8:W36" si="10">SUM(N8:V8)</f>
        <v>45</v>
      </c>
    </row>
    <row r="9" spans="1:23" x14ac:dyDescent="0.25">
      <c r="A9" s="57">
        <v>3</v>
      </c>
      <c r="B9" s="2">
        <v>4</v>
      </c>
      <c r="C9" s="2">
        <v>3</v>
      </c>
      <c r="D9" s="2">
        <v>2</v>
      </c>
      <c r="E9" s="2">
        <v>4</v>
      </c>
      <c r="F9" s="2">
        <v>2</v>
      </c>
      <c r="G9" s="2">
        <v>1</v>
      </c>
      <c r="H9" s="2">
        <v>2</v>
      </c>
      <c r="I9" s="2">
        <v>4</v>
      </c>
      <c r="J9" s="2">
        <v>2</v>
      </c>
      <c r="K9" s="54">
        <f>SUM(B9:J9)</f>
        <v>24</v>
      </c>
      <c r="M9" s="57">
        <v>3</v>
      </c>
      <c r="N9" s="20">
        <f t="shared" si="0"/>
        <v>8</v>
      </c>
      <c r="O9" s="20">
        <f t="shared" si="1"/>
        <v>6</v>
      </c>
      <c r="P9" s="20">
        <f t="shared" si="2"/>
        <v>3.5</v>
      </c>
      <c r="Q9" s="20">
        <f t="shared" si="3"/>
        <v>8</v>
      </c>
      <c r="R9" s="20">
        <f t="shared" si="4"/>
        <v>3.5</v>
      </c>
      <c r="S9" s="20">
        <f t="shared" si="5"/>
        <v>1</v>
      </c>
      <c r="T9" s="20">
        <f t="shared" si="6"/>
        <v>3.5</v>
      </c>
      <c r="U9" s="20">
        <f t="shared" si="7"/>
        <v>8</v>
      </c>
      <c r="V9" s="20">
        <f t="shared" si="8"/>
        <v>3.5</v>
      </c>
      <c r="W9" s="20">
        <f t="shared" si="10"/>
        <v>45</v>
      </c>
    </row>
    <row r="10" spans="1:23" x14ac:dyDescent="0.25">
      <c r="A10" s="57">
        <v>4</v>
      </c>
      <c r="B10" s="2">
        <v>4</v>
      </c>
      <c r="C10" s="2">
        <v>5</v>
      </c>
      <c r="D10" s="2">
        <v>4</v>
      </c>
      <c r="E10" s="2">
        <v>4</v>
      </c>
      <c r="F10" s="2">
        <v>5</v>
      </c>
      <c r="G10" s="2">
        <v>5</v>
      </c>
      <c r="H10" s="2">
        <v>5</v>
      </c>
      <c r="I10" s="2">
        <v>4</v>
      </c>
      <c r="J10" s="2">
        <v>4</v>
      </c>
      <c r="K10" s="54">
        <f t="shared" si="9"/>
        <v>40</v>
      </c>
      <c r="M10" s="57">
        <v>4</v>
      </c>
      <c r="N10" s="20">
        <f t="shared" si="0"/>
        <v>3</v>
      </c>
      <c r="O10" s="20">
        <f t="shared" si="1"/>
        <v>7.5</v>
      </c>
      <c r="P10" s="20">
        <f t="shared" si="2"/>
        <v>3</v>
      </c>
      <c r="Q10" s="20">
        <f t="shared" si="3"/>
        <v>3</v>
      </c>
      <c r="R10" s="20">
        <f t="shared" si="4"/>
        <v>7.5</v>
      </c>
      <c r="S10" s="20">
        <f t="shared" si="5"/>
        <v>7.5</v>
      </c>
      <c r="T10" s="20">
        <f t="shared" si="6"/>
        <v>7.5</v>
      </c>
      <c r="U10" s="20">
        <f t="shared" si="7"/>
        <v>3</v>
      </c>
      <c r="V10" s="20">
        <f t="shared" si="8"/>
        <v>3</v>
      </c>
      <c r="W10" s="20">
        <f t="shared" si="10"/>
        <v>45</v>
      </c>
    </row>
    <row r="11" spans="1:23" x14ac:dyDescent="0.25">
      <c r="A11" s="57">
        <v>5</v>
      </c>
      <c r="B11" s="2">
        <v>4</v>
      </c>
      <c r="C11" s="2">
        <v>4</v>
      </c>
      <c r="D11" s="2">
        <v>4</v>
      </c>
      <c r="E11" s="2">
        <v>4</v>
      </c>
      <c r="F11" s="2">
        <v>4</v>
      </c>
      <c r="G11" s="2">
        <v>2</v>
      </c>
      <c r="H11" s="2">
        <v>2</v>
      </c>
      <c r="I11" s="2">
        <v>4</v>
      </c>
      <c r="J11" s="2">
        <v>4</v>
      </c>
      <c r="K11" s="54">
        <f t="shared" si="9"/>
        <v>32</v>
      </c>
      <c r="M11" s="57">
        <v>5</v>
      </c>
      <c r="N11" s="20">
        <f t="shared" si="0"/>
        <v>6</v>
      </c>
      <c r="O11" s="20">
        <f t="shared" si="1"/>
        <v>6</v>
      </c>
      <c r="P11" s="20">
        <f t="shared" si="2"/>
        <v>6</v>
      </c>
      <c r="Q11" s="20">
        <f t="shared" si="3"/>
        <v>6</v>
      </c>
      <c r="R11" s="20">
        <f t="shared" si="4"/>
        <v>6</v>
      </c>
      <c r="S11" s="20">
        <f t="shared" si="5"/>
        <v>1.5</v>
      </c>
      <c r="T11" s="20">
        <f t="shared" si="6"/>
        <v>1.5</v>
      </c>
      <c r="U11" s="20">
        <f t="shared" si="7"/>
        <v>6</v>
      </c>
      <c r="V11" s="20">
        <f t="shared" si="8"/>
        <v>6</v>
      </c>
      <c r="W11" s="20">
        <f t="shared" si="10"/>
        <v>45</v>
      </c>
    </row>
    <row r="12" spans="1:23" x14ac:dyDescent="0.25">
      <c r="A12" s="57">
        <v>6</v>
      </c>
      <c r="B12" s="2">
        <v>4</v>
      </c>
      <c r="C12" s="2">
        <v>3</v>
      </c>
      <c r="D12" s="2">
        <v>4</v>
      </c>
      <c r="E12" s="2">
        <v>3</v>
      </c>
      <c r="F12" s="2">
        <v>4</v>
      </c>
      <c r="G12" s="2">
        <v>3</v>
      </c>
      <c r="H12" s="2">
        <v>4</v>
      </c>
      <c r="I12" s="2">
        <v>4</v>
      </c>
      <c r="J12" s="2">
        <v>3</v>
      </c>
      <c r="K12" s="54">
        <f t="shared" si="9"/>
        <v>32</v>
      </c>
      <c r="M12" s="57">
        <v>6</v>
      </c>
      <c r="N12" s="20">
        <f t="shared" si="0"/>
        <v>7</v>
      </c>
      <c r="O12" s="20">
        <f t="shared" si="1"/>
        <v>2.5</v>
      </c>
      <c r="P12" s="20">
        <f t="shared" si="2"/>
        <v>7</v>
      </c>
      <c r="Q12" s="20">
        <f t="shared" si="3"/>
        <v>2.5</v>
      </c>
      <c r="R12" s="20">
        <f t="shared" si="4"/>
        <v>7</v>
      </c>
      <c r="S12" s="20">
        <f t="shared" si="5"/>
        <v>2.5</v>
      </c>
      <c r="T12" s="20">
        <f t="shared" si="6"/>
        <v>7</v>
      </c>
      <c r="U12" s="20">
        <f t="shared" si="7"/>
        <v>7</v>
      </c>
      <c r="V12" s="20">
        <f t="shared" si="8"/>
        <v>2.5</v>
      </c>
      <c r="W12" s="20">
        <f t="shared" si="10"/>
        <v>45</v>
      </c>
    </row>
    <row r="13" spans="1:23" x14ac:dyDescent="0.25">
      <c r="A13" s="57">
        <v>7</v>
      </c>
      <c r="B13" s="2">
        <v>4</v>
      </c>
      <c r="C13" s="2">
        <v>4</v>
      </c>
      <c r="D13" s="2">
        <v>4</v>
      </c>
      <c r="E13" s="2">
        <v>3</v>
      </c>
      <c r="F13" s="2">
        <v>4</v>
      </c>
      <c r="G13" s="2">
        <v>3</v>
      </c>
      <c r="H13" s="2">
        <v>2</v>
      </c>
      <c r="I13" s="2">
        <v>4</v>
      </c>
      <c r="J13" s="2">
        <v>3</v>
      </c>
      <c r="K13" s="54">
        <f t="shared" si="9"/>
        <v>31</v>
      </c>
      <c r="M13" s="57">
        <v>7</v>
      </c>
      <c r="N13" s="20">
        <f t="shared" si="0"/>
        <v>7</v>
      </c>
      <c r="O13" s="20">
        <f t="shared" si="1"/>
        <v>7</v>
      </c>
      <c r="P13" s="20">
        <f t="shared" si="2"/>
        <v>7</v>
      </c>
      <c r="Q13" s="20">
        <f t="shared" si="3"/>
        <v>3</v>
      </c>
      <c r="R13" s="20">
        <f t="shared" si="4"/>
        <v>7</v>
      </c>
      <c r="S13" s="20">
        <f t="shared" si="5"/>
        <v>3</v>
      </c>
      <c r="T13" s="20">
        <f t="shared" si="6"/>
        <v>1</v>
      </c>
      <c r="U13" s="20">
        <f t="shared" si="7"/>
        <v>7</v>
      </c>
      <c r="V13" s="20">
        <f t="shared" si="8"/>
        <v>3</v>
      </c>
      <c r="W13" s="20">
        <f t="shared" si="10"/>
        <v>45</v>
      </c>
    </row>
    <row r="14" spans="1:23" x14ac:dyDescent="0.25">
      <c r="A14" s="57">
        <v>8</v>
      </c>
      <c r="B14" s="2">
        <v>2</v>
      </c>
      <c r="C14" s="2">
        <v>5</v>
      </c>
      <c r="D14" s="2">
        <v>2</v>
      </c>
      <c r="E14" s="2">
        <v>5</v>
      </c>
      <c r="F14" s="2">
        <v>4</v>
      </c>
      <c r="G14" s="2">
        <v>5</v>
      </c>
      <c r="H14" s="2">
        <v>4</v>
      </c>
      <c r="I14" s="2">
        <v>3</v>
      </c>
      <c r="J14" s="2">
        <v>2</v>
      </c>
      <c r="K14" s="54">
        <f t="shared" si="9"/>
        <v>32</v>
      </c>
      <c r="M14" s="57">
        <v>8</v>
      </c>
      <c r="N14" s="20">
        <f t="shared" si="0"/>
        <v>2</v>
      </c>
      <c r="O14" s="20">
        <f t="shared" si="1"/>
        <v>8</v>
      </c>
      <c r="P14" s="20">
        <f t="shared" si="2"/>
        <v>2</v>
      </c>
      <c r="Q14" s="20">
        <f t="shared" si="3"/>
        <v>8</v>
      </c>
      <c r="R14" s="20">
        <f t="shared" si="4"/>
        <v>5.5</v>
      </c>
      <c r="S14" s="20">
        <f t="shared" si="5"/>
        <v>8</v>
      </c>
      <c r="T14" s="20">
        <f t="shared" si="6"/>
        <v>5.5</v>
      </c>
      <c r="U14" s="20">
        <f t="shared" si="7"/>
        <v>4</v>
      </c>
      <c r="V14" s="20">
        <f t="shared" si="8"/>
        <v>2</v>
      </c>
      <c r="W14" s="20">
        <f t="shared" si="10"/>
        <v>45</v>
      </c>
    </row>
    <row r="15" spans="1:23" x14ac:dyDescent="0.25">
      <c r="A15" s="57">
        <v>9</v>
      </c>
      <c r="B15" s="2">
        <v>3</v>
      </c>
      <c r="C15" s="2">
        <v>4</v>
      </c>
      <c r="D15" s="2">
        <v>3</v>
      </c>
      <c r="E15" s="2">
        <v>3</v>
      </c>
      <c r="F15" s="2">
        <v>3</v>
      </c>
      <c r="G15" s="2">
        <v>3</v>
      </c>
      <c r="H15" s="2">
        <v>4</v>
      </c>
      <c r="I15" s="2">
        <v>4</v>
      </c>
      <c r="J15" s="2">
        <v>4</v>
      </c>
      <c r="K15" s="54">
        <f t="shared" si="9"/>
        <v>31</v>
      </c>
      <c r="M15" s="57">
        <v>9</v>
      </c>
      <c r="N15" s="20">
        <f t="shared" si="0"/>
        <v>3</v>
      </c>
      <c r="O15" s="20">
        <f t="shared" si="1"/>
        <v>7.5</v>
      </c>
      <c r="P15" s="20">
        <f t="shared" si="2"/>
        <v>3</v>
      </c>
      <c r="Q15" s="20">
        <f t="shared" si="3"/>
        <v>3</v>
      </c>
      <c r="R15" s="20">
        <f t="shared" si="4"/>
        <v>3</v>
      </c>
      <c r="S15" s="20">
        <f t="shared" si="5"/>
        <v>3</v>
      </c>
      <c r="T15" s="20">
        <f t="shared" si="6"/>
        <v>7.5</v>
      </c>
      <c r="U15" s="20">
        <f t="shared" si="7"/>
        <v>7.5</v>
      </c>
      <c r="V15" s="20">
        <f t="shared" si="8"/>
        <v>7.5</v>
      </c>
      <c r="W15" s="20">
        <f t="shared" si="10"/>
        <v>45</v>
      </c>
    </row>
    <row r="16" spans="1:23" x14ac:dyDescent="0.25">
      <c r="A16" s="57">
        <v>10</v>
      </c>
      <c r="B16" s="2">
        <v>5</v>
      </c>
      <c r="C16" s="2">
        <v>4</v>
      </c>
      <c r="D16" s="2">
        <v>4</v>
      </c>
      <c r="E16" s="2">
        <v>5</v>
      </c>
      <c r="F16" s="2">
        <v>2</v>
      </c>
      <c r="G16" s="2">
        <v>4</v>
      </c>
      <c r="H16" s="2">
        <v>4</v>
      </c>
      <c r="I16" s="2">
        <v>5</v>
      </c>
      <c r="J16" s="2">
        <v>5</v>
      </c>
      <c r="K16" s="54">
        <f t="shared" si="9"/>
        <v>38</v>
      </c>
      <c r="M16" s="57">
        <v>10</v>
      </c>
      <c r="N16" s="20">
        <f t="shared" si="0"/>
        <v>7.5</v>
      </c>
      <c r="O16" s="20">
        <f t="shared" si="1"/>
        <v>3.5</v>
      </c>
      <c r="P16" s="20">
        <f t="shared" si="2"/>
        <v>3.5</v>
      </c>
      <c r="Q16" s="20">
        <f t="shared" si="3"/>
        <v>7.5</v>
      </c>
      <c r="R16" s="20">
        <f t="shared" si="4"/>
        <v>1</v>
      </c>
      <c r="S16" s="20">
        <f t="shared" si="5"/>
        <v>3.5</v>
      </c>
      <c r="T16" s="20">
        <f t="shared" si="6"/>
        <v>3.5</v>
      </c>
      <c r="U16" s="20">
        <f t="shared" si="7"/>
        <v>7.5</v>
      </c>
      <c r="V16" s="20">
        <f t="shared" si="8"/>
        <v>7.5</v>
      </c>
      <c r="W16" s="20">
        <f t="shared" si="10"/>
        <v>45</v>
      </c>
    </row>
    <row r="17" spans="1:23" x14ac:dyDescent="0.25">
      <c r="A17" s="57">
        <v>11</v>
      </c>
      <c r="B17" s="2">
        <v>4</v>
      </c>
      <c r="C17" s="2">
        <v>4</v>
      </c>
      <c r="D17" s="2">
        <v>4</v>
      </c>
      <c r="E17" s="2">
        <v>5</v>
      </c>
      <c r="F17" s="2">
        <v>4</v>
      </c>
      <c r="G17" s="2">
        <v>5</v>
      </c>
      <c r="H17" s="2">
        <v>5</v>
      </c>
      <c r="I17" s="2">
        <v>4</v>
      </c>
      <c r="J17" s="2">
        <v>4</v>
      </c>
      <c r="K17" s="54">
        <f t="shared" si="9"/>
        <v>39</v>
      </c>
      <c r="M17" s="57">
        <v>11</v>
      </c>
      <c r="N17" s="20">
        <f t="shared" si="0"/>
        <v>3.5</v>
      </c>
      <c r="O17" s="20">
        <f t="shared" si="1"/>
        <v>3.5</v>
      </c>
      <c r="P17" s="20">
        <f t="shared" si="2"/>
        <v>3.5</v>
      </c>
      <c r="Q17" s="20">
        <f t="shared" si="3"/>
        <v>8</v>
      </c>
      <c r="R17" s="20">
        <f t="shared" si="4"/>
        <v>3.5</v>
      </c>
      <c r="S17" s="20">
        <f t="shared" si="5"/>
        <v>8</v>
      </c>
      <c r="T17" s="20">
        <f t="shared" si="6"/>
        <v>8</v>
      </c>
      <c r="U17" s="20">
        <f t="shared" si="7"/>
        <v>3.5</v>
      </c>
      <c r="V17" s="20">
        <f t="shared" si="8"/>
        <v>3.5</v>
      </c>
      <c r="W17" s="20">
        <f t="shared" si="10"/>
        <v>45</v>
      </c>
    </row>
    <row r="18" spans="1:23" x14ac:dyDescent="0.25">
      <c r="A18" s="57">
        <v>12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2">
        <v>4</v>
      </c>
      <c r="K18" s="54">
        <f t="shared" si="9"/>
        <v>36</v>
      </c>
      <c r="M18" s="57">
        <v>12</v>
      </c>
      <c r="N18" s="20">
        <f t="shared" si="0"/>
        <v>5</v>
      </c>
      <c r="O18" s="20">
        <f t="shared" si="1"/>
        <v>5</v>
      </c>
      <c r="P18" s="20">
        <f t="shared" si="2"/>
        <v>5</v>
      </c>
      <c r="Q18" s="20">
        <f t="shared" si="3"/>
        <v>5</v>
      </c>
      <c r="R18" s="20">
        <f t="shared" si="4"/>
        <v>5</v>
      </c>
      <c r="S18" s="20">
        <f t="shared" si="5"/>
        <v>5</v>
      </c>
      <c r="T18" s="20">
        <f t="shared" si="6"/>
        <v>5</v>
      </c>
      <c r="U18" s="20">
        <f t="shared" si="7"/>
        <v>5</v>
      </c>
      <c r="V18" s="20">
        <f t="shared" si="8"/>
        <v>5</v>
      </c>
      <c r="W18" s="20">
        <f t="shared" si="10"/>
        <v>45</v>
      </c>
    </row>
    <row r="19" spans="1:23" x14ac:dyDescent="0.25">
      <c r="A19" s="57">
        <v>13</v>
      </c>
      <c r="B19" s="2">
        <v>2</v>
      </c>
      <c r="C19" s="2">
        <v>4</v>
      </c>
      <c r="D19" s="2">
        <v>4</v>
      </c>
      <c r="E19" s="2">
        <v>2</v>
      </c>
      <c r="F19" s="2">
        <v>4</v>
      </c>
      <c r="G19" s="2">
        <v>4</v>
      </c>
      <c r="H19" s="2">
        <v>4</v>
      </c>
      <c r="I19" s="2">
        <v>4</v>
      </c>
      <c r="J19" s="2">
        <v>2</v>
      </c>
      <c r="K19" s="54">
        <f t="shared" si="9"/>
        <v>30</v>
      </c>
      <c r="M19" s="57">
        <v>13</v>
      </c>
      <c r="N19" s="20">
        <f t="shared" si="0"/>
        <v>2</v>
      </c>
      <c r="O19" s="20">
        <f t="shared" si="1"/>
        <v>6.5</v>
      </c>
      <c r="P19" s="20">
        <f t="shared" si="2"/>
        <v>6.5</v>
      </c>
      <c r="Q19" s="20">
        <f t="shared" si="3"/>
        <v>2</v>
      </c>
      <c r="R19" s="20">
        <f t="shared" si="4"/>
        <v>6.5</v>
      </c>
      <c r="S19" s="20">
        <f t="shared" si="5"/>
        <v>6.5</v>
      </c>
      <c r="T19" s="20">
        <f t="shared" si="6"/>
        <v>6.5</v>
      </c>
      <c r="U19" s="20">
        <f t="shared" si="7"/>
        <v>6.5</v>
      </c>
      <c r="V19" s="20">
        <f t="shared" si="8"/>
        <v>2</v>
      </c>
      <c r="W19" s="20">
        <f t="shared" si="10"/>
        <v>45</v>
      </c>
    </row>
    <row r="20" spans="1:23" x14ac:dyDescent="0.25">
      <c r="A20" s="57">
        <v>14</v>
      </c>
      <c r="B20" s="2">
        <v>2</v>
      </c>
      <c r="C20" s="2">
        <v>2</v>
      </c>
      <c r="D20" s="2">
        <v>3</v>
      </c>
      <c r="E20" s="2">
        <v>2</v>
      </c>
      <c r="F20" s="2">
        <v>3</v>
      </c>
      <c r="G20" s="2">
        <v>3</v>
      </c>
      <c r="H20" s="2">
        <v>3</v>
      </c>
      <c r="I20" s="2">
        <v>3</v>
      </c>
      <c r="J20" s="2">
        <v>3</v>
      </c>
      <c r="K20" s="54">
        <f t="shared" si="9"/>
        <v>24</v>
      </c>
      <c r="M20" s="57">
        <v>14</v>
      </c>
      <c r="N20" s="20">
        <f t="shared" si="0"/>
        <v>2</v>
      </c>
      <c r="O20" s="20">
        <f t="shared" si="1"/>
        <v>2</v>
      </c>
      <c r="P20" s="20">
        <f t="shared" si="2"/>
        <v>6.5</v>
      </c>
      <c r="Q20" s="20">
        <f t="shared" si="3"/>
        <v>2</v>
      </c>
      <c r="R20" s="20">
        <f t="shared" si="4"/>
        <v>6.5</v>
      </c>
      <c r="S20" s="20">
        <f t="shared" si="5"/>
        <v>6.5</v>
      </c>
      <c r="T20" s="20">
        <f t="shared" si="6"/>
        <v>6.5</v>
      </c>
      <c r="U20" s="20">
        <f t="shared" si="7"/>
        <v>6.5</v>
      </c>
      <c r="V20" s="20">
        <f t="shared" si="8"/>
        <v>6.5</v>
      </c>
      <c r="W20" s="20">
        <f t="shared" si="10"/>
        <v>45</v>
      </c>
    </row>
    <row r="21" spans="1:23" x14ac:dyDescent="0.25">
      <c r="A21" s="57">
        <v>15</v>
      </c>
      <c r="B21" s="2">
        <v>4</v>
      </c>
      <c r="C21" s="2">
        <v>4</v>
      </c>
      <c r="D21" s="2">
        <v>4</v>
      </c>
      <c r="E21" s="2">
        <v>4</v>
      </c>
      <c r="F21" s="2">
        <v>4</v>
      </c>
      <c r="G21" s="2">
        <v>4</v>
      </c>
      <c r="H21" s="2">
        <v>4</v>
      </c>
      <c r="I21" s="2">
        <v>4</v>
      </c>
      <c r="J21" s="2">
        <v>4</v>
      </c>
      <c r="K21" s="54">
        <f t="shared" si="9"/>
        <v>36</v>
      </c>
      <c r="M21" s="57">
        <v>15</v>
      </c>
      <c r="N21" s="20">
        <f t="shared" si="0"/>
        <v>5</v>
      </c>
      <c r="O21" s="20">
        <f t="shared" si="1"/>
        <v>5</v>
      </c>
      <c r="P21" s="20">
        <f t="shared" si="2"/>
        <v>5</v>
      </c>
      <c r="Q21" s="20">
        <f t="shared" si="3"/>
        <v>5</v>
      </c>
      <c r="R21" s="20">
        <f t="shared" si="4"/>
        <v>5</v>
      </c>
      <c r="S21" s="20">
        <f t="shared" si="5"/>
        <v>5</v>
      </c>
      <c r="T21" s="20">
        <f t="shared" si="6"/>
        <v>5</v>
      </c>
      <c r="U21" s="20">
        <f t="shared" si="7"/>
        <v>5</v>
      </c>
      <c r="V21" s="20">
        <f t="shared" si="8"/>
        <v>5</v>
      </c>
      <c r="W21" s="20">
        <f t="shared" si="10"/>
        <v>45</v>
      </c>
    </row>
    <row r="22" spans="1:23" x14ac:dyDescent="0.25">
      <c r="A22" s="57">
        <v>16</v>
      </c>
      <c r="B22" s="2">
        <v>4</v>
      </c>
      <c r="C22" s="2">
        <v>4</v>
      </c>
      <c r="D22" s="2">
        <v>4</v>
      </c>
      <c r="E22" s="2">
        <v>4</v>
      </c>
      <c r="F22" s="2">
        <v>4</v>
      </c>
      <c r="G22" s="2">
        <v>4</v>
      </c>
      <c r="H22" s="2">
        <v>4</v>
      </c>
      <c r="I22" s="2">
        <v>4</v>
      </c>
      <c r="J22" s="2">
        <v>4</v>
      </c>
      <c r="K22" s="54">
        <f t="shared" si="9"/>
        <v>36</v>
      </c>
      <c r="M22" s="57">
        <v>16</v>
      </c>
      <c r="N22" s="20">
        <f t="shared" si="0"/>
        <v>5</v>
      </c>
      <c r="O22" s="20">
        <f t="shared" si="1"/>
        <v>5</v>
      </c>
      <c r="P22" s="20">
        <f t="shared" si="2"/>
        <v>5</v>
      </c>
      <c r="Q22" s="20">
        <f t="shared" si="3"/>
        <v>5</v>
      </c>
      <c r="R22" s="20">
        <f t="shared" si="4"/>
        <v>5</v>
      </c>
      <c r="S22" s="20">
        <f t="shared" si="5"/>
        <v>5</v>
      </c>
      <c r="T22" s="20">
        <f t="shared" si="6"/>
        <v>5</v>
      </c>
      <c r="U22" s="20">
        <f t="shared" si="7"/>
        <v>5</v>
      </c>
      <c r="V22" s="20">
        <f t="shared" si="8"/>
        <v>5</v>
      </c>
      <c r="W22" s="20">
        <f t="shared" si="10"/>
        <v>45</v>
      </c>
    </row>
    <row r="23" spans="1:23" x14ac:dyDescent="0.25">
      <c r="A23" s="57">
        <v>17</v>
      </c>
      <c r="B23" s="2">
        <v>4</v>
      </c>
      <c r="C23" s="2">
        <v>2</v>
      </c>
      <c r="D23" s="2">
        <v>3</v>
      </c>
      <c r="E23" s="2">
        <v>3</v>
      </c>
      <c r="F23" s="2">
        <v>4</v>
      </c>
      <c r="G23" s="2">
        <v>5</v>
      </c>
      <c r="H23" s="2">
        <v>2</v>
      </c>
      <c r="I23" s="2">
        <v>5</v>
      </c>
      <c r="J23" s="2">
        <v>5</v>
      </c>
      <c r="K23" s="54">
        <f t="shared" si="9"/>
        <v>33</v>
      </c>
      <c r="M23" s="57">
        <v>17</v>
      </c>
      <c r="N23" s="20">
        <f t="shared" si="0"/>
        <v>5.5</v>
      </c>
      <c r="O23" s="20">
        <f t="shared" si="1"/>
        <v>1.5</v>
      </c>
      <c r="P23" s="20">
        <f t="shared" si="2"/>
        <v>3.5</v>
      </c>
      <c r="Q23" s="20">
        <f t="shared" si="3"/>
        <v>3.5</v>
      </c>
      <c r="R23" s="20">
        <f t="shared" si="4"/>
        <v>5.5</v>
      </c>
      <c r="S23" s="20">
        <f t="shared" si="5"/>
        <v>8</v>
      </c>
      <c r="T23" s="20">
        <f t="shared" si="6"/>
        <v>1.5</v>
      </c>
      <c r="U23" s="20">
        <f t="shared" si="7"/>
        <v>8</v>
      </c>
      <c r="V23" s="20">
        <f t="shared" si="8"/>
        <v>8</v>
      </c>
      <c r="W23" s="20">
        <f t="shared" si="10"/>
        <v>45</v>
      </c>
    </row>
    <row r="24" spans="1:23" x14ac:dyDescent="0.25">
      <c r="A24" s="57">
        <v>18</v>
      </c>
      <c r="B24" s="2">
        <v>4</v>
      </c>
      <c r="C24" s="2">
        <v>5</v>
      </c>
      <c r="D24" s="2">
        <v>3</v>
      </c>
      <c r="E24" s="2">
        <v>5</v>
      </c>
      <c r="F24" s="2">
        <v>3</v>
      </c>
      <c r="G24" s="2">
        <v>4</v>
      </c>
      <c r="H24" s="2">
        <v>5</v>
      </c>
      <c r="I24" s="2">
        <v>5</v>
      </c>
      <c r="J24" s="2">
        <v>5</v>
      </c>
      <c r="K24" s="54">
        <f t="shared" si="9"/>
        <v>39</v>
      </c>
      <c r="M24" s="57">
        <v>18</v>
      </c>
      <c r="N24" s="20">
        <f t="shared" si="0"/>
        <v>3.5</v>
      </c>
      <c r="O24" s="20">
        <f t="shared" si="1"/>
        <v>7</v>
      </c>
      <c r="P24" s="20">
        <f t="shared" si="2"/>
        <v>1.5</v>
      </c>
      <c r="Q24" s="20">
        <f t="shared" si="3"/>
        <v>7</v>
      </c>
      <c r="R24" s="20">
        <f t="shared" si="4"/>
        <v>1.5</v>
      </c>
      <c r="S24" s="20">
        <f t="shared" si="5"/>
        <v>3.5</v>
      </c>
      <c r="T24" s="20">
        <f t="shared" si="6"/>
        <v>7</v>
      </c>
      <c r="U24" s="20">
        <f t="shared" si="7"/>
        <v>7</v>
      </c>
      <c r="V24" s="20">
        <f t="shared" si="8"/>
        <v>7</v>
      </c>
      <c r="W24" s="20">
        <f t="shared" si="10"/>
        <v>45</v>
      </c>
    </row>
    <row r="25" spans="1:23" x14ac:dyDescent="0.25">
      <c r="A25" s="57">
        <v>19</v>
      </c>
      <c r="B25" s="2">
        <v>3</v>
      </c>
      <c r="C25" s="2">
        <v>3</v>
      </c>
      <c r="D25" s="2">
        <v>3</v>
      </c>
      <c r="E25" s="2">
        <v>3</v>
      </c>
      <c r="F25" s="2">
        <v>3</v>
      </c>
      <c r="G25" s="2">
        <v>3</v>
      </c>
      <c r="H25" s="2">
        <v>3</v>
      </c>
      <c r="I25" s="2">
        <v>3</v>
      </c>
      <c r="J25" s="2">
        <v>3</v>
      </c>
      <c r="K25" s="54">
        <f t="shared" si="9"/>
        <v>27</v>
      </c>
      <c r="M25" s="57">
        <v>19</v>
      </c>
      <c r="N25" s="20">
        <f t="shared" si="0"/>
        <v>5</v>
      </c>
      <c r="O25" s="20">
        <f t="shared" si="1"/>
        <v>5</v>
      </c>
      <c r="P25" s="20">
        <f t="shared" si="2"/>
        <v>5</v>
      </c>
      <c r="Q25" s="20">
        <f t="shared" si="3"/>
        <v>5</v>
      </c>
      <c r="R25" s="20">
        <f t="shared" si="4"/>
        <v>5</v>
      </c>
      <c r="S25" s="20">
        <f t="shared" si="5"/>
        <v>5</v>
      </c>
      <c r="T25" s="20">
        <f t="shared" si="6"/>
        <v>5</v>
      </c>
      <c r="U25" s="20">
        <f t="shared" si="7"/>
        <v>5</v>
      </c>
      <c r="V25" s="20">
        <f t="shared" si="8"/>
        <v>5</v>
      </c>
      <c r="W25" s="20">
        <f t="shared" si="10"/>
        <v>45</v>
      </c>
    </row>
    <row r="26" spans="1:23" x14ac:dyDescent="0.25">
      <c r="A26" s="57">
        <v>20</v>
      </c>
      <c r="B26" s="2">
        <v>3</v>
      </c>
      <c r="C26" s="2">
        <v>3</v>
      </c>
      <c r="D26" s="2">
        <v>4</v>
      </c>
      <c r="E26" s="2">
        <v>3</v>
      </c>
      <c r="F26" s="2">
        <v>3</v>
      </c>
      <c r="G26" s="2">
        <v>3</v>
      </c>
      <c r="H26" s="2">
        <v>3</v>
      </c>
      <c r="I26" s="2">
        <v>3</v>
      </c>
      <c r="J26" s="2">
        <v>3</v>
      </c>
      <c r="K26" s="54">
        <f t="shared" si="9"/>
        <v>28</v>
      </c>
      <c r="M26" s="57">
        <v>20</v>
      </c>
      <c r="N26" s="20">
        <f t="shared" si="0"/>
        <v>4.5</v>
      </c>
      <c r="O26" s="20">
        <f t="shared" si="1"/>
        <v>4.5</v>
      </c>
      <c r="P26" s="20">
        <f t="shared" si="2"/>
        <v>9</v>
      </c>
      <c r="Q26" s="20">
        <f t="shared" si="3"/>
        <v>4.5</v>
      </c>
      <c r="R26" s="20">
        <f t="shared" si="4"/>
        <v>4.5</v>
      </c>
      <c r="S26" s="20">
        <f t="shared" si="5"/>
        <v>4.5</v>
      </c>
      <c r="T26" s="20">
        <f t="shared" si="6"/>
        <v>4.5</v>
      </c>
      <c r="U26" s="20">
        <f t="shared" si="7"/>
        <v>4.5</v>
      </c>
      <c r="V26" s="20">
        <f t="shared" si="8"/>
        <v>4.5</v>
      </c>
      <c r="W26" s="20">
        <f t="shared" si="10"/>
        <v>45</v>
      </c>
    </row>
    <row r="27" spans="1:23" x14ac:dyDescent="0.25">
      <c r="A27" s="57">
        <v>21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4</v>
      </c>
      <c r="J27" s="2">
        <v>4</v>
      </c>
      <c r="K27" s="54">
        <f t="shared" si="9"/>
        <v>29</v>
      </c>
      <c r="M27" s="57">
        <v>21</v>
      </c>
      <c r="N27" s="20">
        <f t="shared" si="0"/>
        <v>4</v>
      </c>
      <c r="O27" s="20">
        <f t="shared" si="1"/>
        <v>4</v>
      </c>
      <c r="P27" s="20">
        <f t="shared" si="2"/>
        <v>4</v>
      </c>
      <c r="Q27" s="20">
        <f t="shared" si="3"/>
        <v>4</v>
      </c>
      <c r="R27" s="20">
        <f t="shared" si="4"/>
        <v>4</v>
      </c>
      <c r="S27" s="20">
        <f t="shared" si="5"/>
        <v>4</v>
      </c>
      <c r="T27" s="20">
        <f t="shared" si="6"/>
        <v>4</v>
      </c>
      <c r="U27" s="20">
        <f t="shared" si="7"/>
        <v>8.5</v>
      </c>
      <c r="V27" s="20">
        <f t="shared" si="8"/>
        <v>8.5</v>
      </c>
      <c r="W27" s="20">
        <f t="shared" si="10"/>
        <v>45</v>
      </c>
    </row>
    <row r="28" spans="1:23" x14ac:dyDescent="0.25">
      <c r="A28" s="57">
        <v>22</v>
      </c>
      <c r="B28" s="2">
        <v>2</v>
      </c>
      <c r="C28" s="2">
        <v>4</v>
      </c>
      <c r="D28" s="2">
        <v>4</v>
      </c>
      <c r="E28" s="2">
        <v>3</v>
      </c>
      <c r="F28" s="2">
        <v>3</v>
      </c>
      <c r="G28" s="2">
        <v>4</v>
      </c>
      <c r="H28" s="2">
        <v>3</v>
      </c>
      <c r="I28" s="2">
        <v>3</v>
      </c>
      <c r="J28" s="2">
        <v>4</v>
      </c>
      <c r="K28" s="54">
        <f t="shared" si="9"/>
        <v>30</v>
      </c>
      <c r="M28" s="57">
        <v>22</v>
      </c>
      <c r="N28" s="20">
        <f t="shared" si="0"/>
        <v>1</v>
      </c>
      <c r="O28" s="20">
        <f t="shared" si="1"/>
        <v>7.5</v>
      </c>
      <c r="P28" s="20">
        <f t="shared" si="2"/>
        <v>7.5</v>
      </c>
      <c r="Q28" s="20">
        <f t="shared" si="3"/>
        <v>3.5</v>
      </c>
      <c r="R28" s="20">
        <f t="shared" si="4"/>
        <v>3.5</v>
      </c>
      <c r="S28" s="20">
        <f t="shared" si="5"/>
        <v>7.5</v>
      </c>
      <c r="T28" s="20">
        <f t="shared" si="6"/>
        <v>3.5</v>
      </c>
      <c r="U28" s="20">
        <f t="shared" si="7"/>
        <v>3.5</v>
      </c>
      <c r="V28" s="20">
        <f t="shared" si="8"/>
        <v>7.5</v>
      </c>
      <c r="W28" s="20">
        <f t="shared" si="10"/>
        <v>45</v>
      </c>
    </row>
    <row r="29" spans="1:23" x14ac:dyDescent="0.25">
      <c r="A29" s="57">
        <v>23</v>
      </c>
      <c r="B29" s="2">
        <v>4</v>
      </c>
      <c r="C29" s="2">
        <v>5</v>
      </c>
      <c r="D29" s="2">
        <v>4</v>
      </c>
      <c r="E29" s="2">
        <v>4</v>
      </c>
      <c r="F29" s="2">
        <v>3</v>
      </c>
      <c r="G29" s="2">
        <v>4</v>
      </c>
      <c r="H29" s="2">
        <v>5</v>
      </c>
      <c r="I29" s="2">
        <v>5</v>
      </c>
      <c r="J29" s="2">
        <v>5</v>
      </c>
      <c r="K29" s="54">
        <f t="shared" si="9"/>
        <v>39</v>
      </c>
      <c r="M29" s="57">
        <v>23</v>
      </c>
      <c r="N29" s="20">
        <f t="shared" si="0"/>
        <v>3.5</v>
      </c>
      <c r="O29" s="20">
        <f t="shared" si="1"/>
        <v>7.5</v>
      </c>
      <c r="P29" s="20">
        <f t="shared" si="2"/>
        <v>3.5</v>
      </c>
      <c r="Q29" s="20">
        <f t="shared" si="3"/>
        <v>3.5</v>
      </c>
      <c r="R29" s="20">
        <f t="shared" si="4"/>
        <v>1</v>
      </c>
      <c r="S29" s="20">
        <f t="shared" si="5"/>
        <v>3.5</v>
      </c>
      <c r="T29" s="20">
        <f t="shared" si="6"/>
        <v>7.5</v>
      </c>
      <c r="U29" s="20">
        <f t="shared" si="7"/>
        <v>7.5</v>
      </c>
      <c r="V29" s="20">
        <f t="shared" si="8"/>
        <v>7.5</v>
      </c>
      <c r="W29" s="20">
        <f t="shared" si="10"/>
        <v>45</v>
      </c>
    </row>
    <row r="30" spans="1:23" x14ac:dyDescent="0.25">
      <c r="A30" s="57">
        <v>24</v>
      </c>
      <c r="B30" s="2">
        <v>3</v>
      </c>
      <c r="C30" s="2">
        <v>3</v>
      </c>
      <c r="D30" s="2">
        <v>3</v>
      </c>
      <c r="E30" s="2">
        <v>3</v>
      </c>
      <c r="F30" s="2">
        <v>1</v>
      </c>
      <c r="G30" s="2">
        <v>3</v>
      </c>
      <c r="H30" s="2">
        <v>3</v>
      </c>
      <c r="I30" s="2">
        <v>3</v>
      </c>
      <c r="J30" s="2">
        <v>3</v>
      </c>
      <c r="K30" s="54">
        <f t="shared" si="9"/>
        <v>25</v>
      </c>
      <c r="M30" s="57">
        <v>24</v>
      </c>
      <c r="N30" s="20">
        <f t="shared" si="0"/>
        <v>5.5</v>
      </c>
      <c r="O30" s="20">
        <f t="shared" si="1"/>
        <v>5.5</v>
      </c>
      <c r="P30" s="20">
        <f t="shared" si="2"/>
        <v>5.5</v>
      </c>
      <c r="Q30" s="20">
        <f t="shared" si="3"/>
        <v>5.5</v>
      </c>
      <c r="R30" s="20">
        <f t="shared" si="4"/>
        <v>1</v>
      </c>
      <c r="S30" s="20">
        <f t="shared" si="5"/>
        <v>5.5</v>
      </c>
      <c r="T30" s="20">
        <f t="shared" si="6"/>
        <v>5.5</v>
      </c>
      <c r="U30" s="20">
        <f t="shared" si="7"/>
        <v>5.5</v>
      </c>
      <c r="V30" s="20">
        <f t="shared" si="8"/>
        <v>5.5</v>
      </c>
      <c r="W30" s="20">
        <f t="shared" si="10"/>
        <v>45</v>
      </c>
    </row>
    <row r="31" spans="1:23" x14ac:dyDescent="0.25">
      <c r="A31" s="57">
        <v>25</v>
      </c>
      <c r="B31" s="2">
        <v>2</v>
      </c>
      <c r="C31" s="2">
        <v>2</v>
      </c>
      <c r="D31" s="2">
        <v>3</v>
      </c>
      <c r="E31" s="2">
        <v>4</v>
      </c>
      <c r="F31" s="2">
        <v>4</v>
      </c>
      <c r="G31" s="2">
        <v>4</v>
      </c>
      <c r="H31" s="2">
        <v>4</v>
      </c>
      <c r="I31" s="2">
        <v>4</v>
      </c>
      <c r="J31" s="2">
        <v>4</v>
      </c>
      <c r="K31" s="54">
        <f t="shared" si="9"/>
        <v>31</v>
      </c>
      <c r="M31" s="57">
        <v>25</v>
      </c>
      <c r="N31" s="20">
        <f t="shared" si="0"/>
        <v>1.5</v>
      </c>
      <c r="O31" s="20">
        <f t="shared" si="1"/>
        <v>1.5</v>
      </c>
      <c r="P31" s="20">
        <f t="shared" si="2"/>
        <v>3</v>
      </c>
      <c r="Q31" s="20">
        <f t="shared" si="3"/>
        <v>6.5</v>
      </c>
      <c r="R31" s="20">
        <f t="shared" si="4"/>
        <v>6.5</v>
      </c>
      <c r="S31" s="20">
        <f t="shared" si="5"/>
        <v>6.5</v>
      </c>
      <c r="T31" s="20">
        <f t="shared" si="6"/>
        <v>6.5</v>
      </c>
      <c r="U31" s="20">
        <f t="shared" si="7"/>
        <v>6.5</v>
      </c>
      <c r="V31" s="20">
        <f t="shared" si="8"/>
        <v>6.5</v>
      </c>
      <c r="W31" s="20">
        <f t="shared" si="10"/>
        <v>45</v>
      </c>
    </row>
    <row r="32" spans="1:23" x14ac:dyDescent="0.25">
      <c r="A32" s="57">
        <v>26</v>
      </c>
      <c r="B32" s="2">
        <v>3</v>
      </c>
      <c r="C32" s="2">
        <v>2</v>
      </c>
      <c r="D32" s="2">
        <v>4</v>
      </c>
      <c r="E32" s="2">
        <v>4</v>
      </c>
      <c r="F32" s="2">
        <v>4</v>
      </c>
      <c r="G32" s="2">
        <v>3</v>
      </c>
      <c r="H32" s="2">
        <v>4</v>
      </c>
      <c r="I32" s="2">
        <v>4</v>
      </c>
      <c r="J32" s="2">
        <v>4</v>
      </c>
      <c r="K32" s="54">
        <f t="shared" si="9"/>
        <v>32</v>
      </c>
      <c r="M32" s="57">
        <v>26</v>
      </c>
      <c r="N32" s="20">
        <f t="shared" si="0"/>
        <v>2.5</v>
      </c>
      <c r="O32" s="20">
        <f t="shared" si="1"/>
        <v>1</v>
      </c>
      <c r="P32" s="20">
        <f t="shared" si="2"/>
        <v>6.5</v>
      </c>
      <c r="Q32" s="20">
        <f t="shared" si="3"/>
        <v>6.5</v>
      </c>
      <c r="R32" s="20">
        <f t="shared" si="4"/>
        <v>6.5</v>
      </c>
      <c r="S32" s="20">
        <f t="shared" si="5"/>
        <v>2.5</v>
      </c>
      <c r="T32" s="20">
        <f t="shared" si="6"/>
        <v>6.5</v>
      </c>
      <c r="U32" s="20">
        <f t="shared" si="7"/>
        <v>6.5</v>
      </c>
      <c r="V32" s="20">
        <f t="shared" si="8"/>
        <v>6.5</v>
      </c>
      <c r="W32" s="20">
        <f t="shared" si="10"/>
        <v>45</v>
      </c>
    </row>
    <row r="33" spans="1:23" x14ac:dyDescent="0.25">
      <c r="A33" s="57">
        <v>27</v>
      </c>
      <c r="B33" s="2">
        <v>3</v>
      </c>
      <c r="C33" s="2">
        <v>3</v>
      </c>
      <c r="D33" s="2">
        <v>3</v>
      </c>
      <c r="E33" s="2">
        <v>3</v>
      </c>
      <c r="F33" s="2">
        <v>3</v>
      </c>
      <c r="G33" s="2">
        <v>3</v>
      </c>
      <c r="H33" s="2">
        <v>3</v>
      </c>
      <c r="I33" s="2">
        <v>3</v>
      </c>
      <c r="J33" s="2">
        <v>3</v>
      </c>
      <c r="K33" s="54">
        <f t="shared" si="9"/>
        <v>27</v>
      </c>
      <c r="M33" s="57">
        <v>27</v>
      </c>
      <c r="N33" s="20">
        <f t="shared" si="0"/>
        <v>5</v>
      </c>
      <c r="O33" s="20">
        <f t="shared" si="1"/>
        <v>5</v>
      </c>
      <c r="P33" s="20">
        <f t="shared" si="2"/>
        <v>5</v>
      </c>
      <c r="Q33" s="20">
        <f t="shared" si="3"/>
        <v>5</v>
      </c>
      <c r="R33" s="20">
        <f t="shared" si="4"/>
        <v>5</v>
      </c>
      <c r="S33" s="20">
        <f t="shared" si="5"/>
        <v>5</v>
      </c>
      <c r="T33" s="20">
        <f t="shared" si="6"/>
        <v>5</v>
      </c>
      <c r="U33" s="20">
        <f t="shared" si="7"/>
        <v>5</v>
      </c>
      <c r="V33" s="20">
        <f t="shared" si="8"/>
        <v>5</v>
      </c>
      <c r="W33" s="20">
        <f t="shared" si="10"/>
        <v>45</v>
      </c>
    </row>
    <row r="34" spans="1:23" x14ac:dyDescent="0.25">
      <c r="A34" s="57">
        <v>28</v>
      </c>
      <c r="B34" s="2">
        <v>4</v>
      </c>
      <c r="C34" s="2">
        <v>3</v>
      </c>
      <c r="D34" s="2">
        <v>3</v>
      </c>
      <c r="E34" s="2">
        <v>3</v>
      </c>
      <c r="F34" s="2">
        <v>3</v>
      </c>
      <c r="G34" s="2">
        <v>4</v>
      </c>
      <c r="H34" s="2">
        <v>3</v>
      </c>
      <c r="I34" s="2">
        <v>3</v>
      </c>
      <c r="J34" s="2">
        <v>4</v>
      </c>
      <c r="K34" s="54">
        <f t="shared" si="9"/>
        <v>30</v>
      </c>
      <c r="M34" s="57">
        <v>28</v>
      </c>
      <c r="N34" s="20">
        <f t="shared" si="0"/>
        <v>8</v>
      </c>
      <c r="O34" s="20">
        <f t="shared" si="1"/>
        <v>3.5</v>
      </c>
      <c r="P34" s="20">
        <f t="shared" si="2"/>
        <v>3.5</v>
      </c>
      <c r="Q34" s="20">
        <f t="shared" si="3"/>
        <v>3.5</v>
      </c>
      <c r="R34" s="20">
        <f t="shared" si="4"/>
        <v>3.5</v>
      </c>
      <c r="S34" s="20">
        <f t="shared" si="5"/>
        <v>8</v>
      </c>
      <c r="T34" s="20">
        <f t="shared" si="6"/>
        <v>3.5</v>
      </c>
      <c r="U34" s="20">
        <f t="shared" si="7"/>
        <v>3.5</v>
      </c>
      <c r="V34" s="20">
        <f t="shared" si="8"/>
        <v>8</v>
      </c>
      <c r="W34" s="20">
        <f t="shared" si="10"/>
        <v>45</v>
      </c>
    </row>
    <row r="35" spans="1:23" x14ac:dyDescent="0.25">
      <c r="A35" s="57">
        <v>29</v>
      </c>
      <c r="B35" s="2">
        <v>5</v>
      </c>
      <c r="C35" s="2">
        <v>4</v>
      </c>
      <c r="D35" s="2">
        <v>2</v>
      </c>
      <c r="E35" s="2">
        <v>4</v>
      </c>
      <c r="F35" s="2">
        <v>5</v>
      </c>
      <c r="G35" s="2">
        <v>3</v>
      </c>
      <c r="H35" s="2">
        <v>4</v>
      </c>
      <c r="I35" s="2">
        <v>4</v>
      </c>
      <c r="J35" s="2">
        <v>2</v>
      </c>
      <c r="K35" s="54">
        <f t="shared" si="9"/>
        <v>33</v>
      </c>
      <c r="M35" s="57">
        <v>29</v>
      </c>
      <c r="N35" s="20">
        <f t="shared" si="0"/>
        <v>8.5</v>
      </c>
      <c r="O35" s="20">
        <f t="shared" si="1"/>
        <v>5.5</v>
      </c>
      <c r="P35" s="20">
        <f t="shared" si="2"/>
        <v>1.5</v>
      </c>
      <c r="Q35" s="20">
        <f t="shared" si="3"/>
        <v>5.5</v>
      </c>
      <c r="R35" s="20">
        <f t="shared" si="4"/>
        <v>8.5</v>
      </c>
      <c r="S35" s="20">
        <f t="shared" si="5"/>
        <v>3</v>
      </c>
      <c r="T35" s="20">
        <f t="shared" si="6"/>
        <v>5.5</v>
      </c>
      <c r="U35" s="20">
        <f t="shared" si="7"/>
        <v>5.5</v>
      </c>
      <c r="V35" s="20">
        <f t="shared" si="8"/>
        <v>1.5</v>
      </c>
      <c r="W35" s="20">
        <f t="shared" si="10"/>
        <v>45</v>
      </c>
    </row>
    <row r="36" spans="1:23" x14ac:dyDescent="0.25">
      <c r="A36" s="57">
        <v>30</v>
      </c>
      <c r="B36" s="2">
        <v>4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54">
        <f>SUM(B36:J36)</f>
        <v>36</v>
      </c>
      <c r="M36" s="57">
        <v>30</v>
      </c>
      <c r="N36" s="20">
        <f t="shared" si="0"/>
        <v>5</v>
      </c>
      <c r="O36" s="20">
        <f t="shared" si="1"/>
        <v>5</v>
      </c>
      <c r="P36" s="20">
        <f t="shared" si="2"/>
        <v>5</v>
      </c>
      <c r="Q36" s="20">
        <f t="shared" si="3"/>
        <v>5</v>
      </c>
      <c r="R36" s="20">
        <f t="shared" si="4"/>
        <v>5</v>
      </c>
      <c r="S36" s="20">
        <f t="shared" si="5"/>
        <v>5</v>
      </c>
      <c r="T36" s="20">
        <f t="shared" si="6"/>
        <v>5</v>
      </c>
      <c r="U36" s="20">
        <f t="shared" si="7"/>
        <v>5</v>
      </c>
      <c r="V36" s="20">
        <f t="shared" si="8"/>
        <v>5</v>
      </c>
      <c r="W36" s="20">
        <f t="shared" si="10"/>
        <v>45</v>
      </c>
    </row>
    <row r="37" spans="1:23" x14ac:dyDescent="0.25">
      <c r="A37" s="57" t="s">
        <v>13</v>
      </c>
      <c r="B37" s="12">
        <f t="shared" ref="B37:J37" si="11">AVERAGE(B7:B36)</f>
        <v>3.4</v>
      </c>
      <c r="C37" s="12">
        <f>AVERAGE(C7:C36)</f>
        <v>3.5333333333333332</v>
      </c>
      <c r="D37" s="12">
        <f>AVERAGE(D7:D36)</f>
        <v>3.5</v>
      </c>
      <c r="E37" s="12">
        <f>AVERAGE(E7:E36)</f>
        <v>3.5</v>
      </c>
      <c r="F37" s="12">
        <f t="shared" si="11"/>
        <v>3.5333333333333332</v>
      </c>
      <c r="G37" s="12">
        <f>AVERAGE(G7:G36)</f>
        <v>3.6333333333333333</v>
      </c>
      <c r="H37" s="12">
        <f>AVERAGE(H7:H36)</f>
        <v>3.6333333333333333</v>
      </c>
      <c r="I37" s="12">
        <f>AVERAGE(I7:I36)</f>
        <v>3.8666666666666667</v>
      </c>
      <c r="J37" s="12">
        <f t="shared" si="11"/>
        <v>3.5666666666666669</v>
      </c>
      <c r="K37" s="54"/>
      <c r="M37" s="6" t="s">
        <v>44</v>
      </c>
      <c r="N37" s="20">
        <f>SUM(N7:N36)</f>
        <v>134</v>
      </c>
      <c r="O37" s="20">
        <f>SUM(O7:O36)</f>
        <v>145</v>
      </c>
      <c r="P37" s="20">
        <f>SUM(P7:P36)</f>
        <v>144.5</v>
      </c>
      <c r="Q37" s="20">
        <f>SUM(Q7:Q36)</f>
        <v>140</v>
      </c>
      <c r="R37" s="20">
        <f t="shared" ref="R37:V37" si="12">SUM(R7:R36)</f>
        <v>147</v>
      </c>
      <c r="S37" s="20">
        <f>SUM(S7:S36)</f>
        <v>151.5</v>
      </c>
      <c r="T37" s="20">
        <f>SUM(T7:T36)</f>
        <v>157.5</v>
      </c>
      <c r="U37" s="20">
        <f>SUM(U7:U36)</f>
        <v>174</v>
      </c>
      <c r="V37" s="20">
        <f t="shared" si="12"/>
        <v>156.5</v>
      </c>
      <c r="W37" s="4"/>
    </row>
    <row r="38" spans="1:23" x14ac:dyDescent="0.25">
      <c r="A38" s="7"/>
      <c r="M38" s="6" t="s">
        <v>20</v>
      </c>
      <c r="N38" s="10">
        <f t="shared" ref="N38:V38" si="13">AVERAGE(N7:N36)</f>
        <v>4.4666666666666668</v>
      </c>
      <c r="O38" s="10">
        <f>AVERAGE(O7:O36)</f>
        <v>4.833333333333333</v>
      </c>
      <c r="P38" s="10">
        <f>AVERAGE(P7:P36)</f>
        <v>4.8166666666666664</v>
      </c>
      <c r="Q38" s="10">
        <f>AVERAGE(Q7:Q36)</f>
        <v>4.666666666666667</v>
      </c>
      <c r="R38" s="10">
        <f t="shared" si="13"/>
        <v>4.9000000000000004</v>
      </c>
      <c r="S38" s="10">
        <f>AVERAGE(S7:S36)</f>
        <v>5.05</v>
      </c>
      <c r="T38" s="10">
        <f>AVERAGE(T7:T36)</f>
        <v>5.25</v>
      </c>
      <c r="U38" s="10">
        <f>AVERAGE(U7:U36)</f>
        <v>5.8</v>
      </c>
      <c r="V38" s="10">
        <f t="shared" si="13"/>
        <v>5.2166666666666668</v>
      </c>
      <c r="W38" s="4"/>
    </row>
    <row r="39" spans="1:23" x14ac:dyDescent="0.25">
      <c r="A39" s="7" t="s">
        <v>45</v>
      </c>
      <c r="B39">
        <f>(12/((30*9)*(9+1))*SUMSQ(N37:V37)-3*(30)*(9+1))</f>
        <v>4.8755555555555929</v>
      </c>
    </row>
    <row r="40" spans="1:23" x14ac:dyDescent="0.25">
      <c r="A40" s="7" t="s">
        <v>46</v>
      </c>
      <c r="B40">
        <f>_xlfn.CHISQ.INV.RT(0.05,8)</f>
        <v>15.507313055865453</v>
      </c>
    </row>
    <row r="42" spans="1:23" x14ac:dyDescent="0.25">
      <c r="A42" t="s">
        <v>50</v>
      </c>
    </row>
    <row r="44" spans="1:23" x14ac:dyDescent="0.25">
      <c r="A44" s="90" t="s">
        <v>74</v>
      </c>
      <c r="B44" s="90" t="s">
        <v>20</v>
      </c>
      <c r="C44" s="90" t="s">
        <v>90</v>
      </c>
      <c r="D44" s="97" t="s">
        <v>140</v>
      </c>
      <c r="F44" s="91" t="s">
        <v>74</v>
      </c>
      <c r="G44" s="91" t="s">
        <v>145</v>
      </c>
      <c r="H44" s="101" t="s">
        <v>146</v>
      </c>
      <c r="I44" s="91" t="s">
        <v>170</v>
      </c>
    </row>
    <row r="45" spans="1:23" x14ac:dyDescent="0.25">
      <c r="A45" s="96" t="s">
        <v>21</v>
      </c>
      <c r="B45" s="89">
        <f>B37</f>
        <v>3.4</v>
      </c>
      <c r="C45" s="89">
        <f>N37</f>
        <v>134</v>
      </c>
      <c r="D45" s="35"/>
      <c r="F45" s="35"/>
      <c r="G45" s="10"/>
      <c r="H45" s="35"/>
      <c r="I45" s="10"/>
    </row>
    <row r="46" spans="1:23" x14ac:dyDescent="0.25">
      <c r="A46" s="96" t="s">
        <v>25</v>
      </c>
      <c r="B46" s="89">
        <f>C37</f>
        <v>3.5333333333333332</v>
      </c>
      <c r="C46" s="89">
        <f>O37</f>
        <v>145</v>
      </c>
      <c r="D46" s="35"/>
      <c r="F46" s="35"/>
      <c r="G46" s="10"/>
      <c r="H46" s="35"/>
      <c r="I46" s="10"/>
    </row>
    <row r="47" spans="1:23" x14ac:dyDescent="0.25">
      <c r="A47" s="96" t="s">
        <v>27</v>
      </c>
      <c r="B47" s="89">
        <f>D37</f>
        <v>3.5</v>
      </c>
      <c r="C47" s="89">
        <f>P37</f>
        <v>144.5</v>
      </c>
      <c r="D47" s="35"/>
      <c r="F47" s="35"/>
      <c r="G47" s="10"/>
      <c r="H47" s="35"/>
      <c r="I47" s="10"/>
    </row>
    <row r="48" spans="1:23" x14ac:dyDescent="0.25">
      <c r="A48" s="96" t="s">
        <v>22</v>
      </c>
      <c r="B48" s="89">
        <f>E37</f>
        <v>3.5</v>
      </c>
      <c r="C48" s="89">
        <f>Q37</f>
        <v>140</v>
      </c>
      <c r="D48" s="35"/>
      <c r="F48" s="35"/>
      <c r="G48" s="10"/>
      <c r="H48" s="35"/>
      <c r="I48" s="10"/>
    </row>
    <row r="49" spans="1:9" x14ac:dyDescent="0.25">
      <c r="A49" s="96" t="s">
        <v>24</v>
      </c>
      <c r="B49" s="89">
        <f>F37</f>
        <v>3.5333333333333332</v>
      </c>
      <c r="C49" s="89">
        <f>R37</f>
        <v>147</v>
      </c>
      <c r="D49" s="35"/>
      <c r="F49" s="35"/>
      <c r="G49" s="10"/>
      <c r="H49" s="35"/>
      <c r="I49" s="10"/>
    </row>
    <row r="50" spans="1:9" x14ac:dyDescent="0.25">
      <c r="A50" s="36" t="s">
        <v>28</v>
      </c>
      <c r="B50" s="89">
        <f>G37</f>
        <v>3.6333333333333333</v>
      </c>
      <c r="C50" s="89">
        <f>S37</f>
        <v>151.5</v>
      </c>
      <c r="D50" s="35"/>
      <c r="F50" s="35"/>
      <c r="G50" s="10"/>
      <c r="H50" s="35"/>
      <c r="I50" s="10"/>
    </row>
    <row r="51" spans="1:9" x14ac:dyDescent="0.25">
      <c r="A51" s="96" t="s">
        <v>23</v>
      </c>
      <c r="B51" s="89">
        <f>H37</f>
        <v>3.6333333333333333</v>
      </c>
      <c r="C51" s="89">
        <f>T37</f>
        <v>157.5</v>
      </c>
      <c r="D51" s="35"/>
      <c r="F51" s="35"/>
      <c r="G51" s="10"/>
      <c r="H51" s="35"/>
      <c r="I51" s="10"/>
    </row>
    <row r="52" spans="1:9" x14ac:dyDescent="0.25">
      <c r="A52" s="96" t="s">
        <v>26</v>
      </c>
      <c r="B52" s="89">
        <f>I37</f>
        <v>3.8666666666666667</v>
      </c>
      <c r="C52" s="89">
        <f>U37</f>
        <v>174</v>
      </c>
      <c r="D52" s="35"/>
      <c r="F52" s="35"/>
      <c r="G52" s="10"/>
      <c r="H52" s="35"/>
      <c r="I52" s="10"/>
    </row>
    <row r="53" spans="1:9" x14ac:dyDescent="0.25">
      <c r="A53" s="96" t="s">
        <v>29</v>
      </c>
      <c r="B53" s="89">
        <f>J37</f>
        <v>3.5666666666666669</v>
      </c>
      <c r="C53" s="89">
        <f>V37</f>
        <v>156.5</v>
      </c>
      <c r="D53" s="35"/>
      <c r="F53" s="35"/>
      <c r="G53" s="10"/>
      <c r="H53" s="35"/>
      <c r="I53" s="10"/>
    </row>
    <row r="54" spans="1:9" x14ac:dyDescent="0.25">
      <c r="A54" s="125" t="s">
        <v>91</v>
      </c>
      <c r="B54" s="137" t="s">
        <v>169</v>
      </c>
      <c r="C54" s="138"/>
      <c r="D54" s="139"/>
      <c r="F54" s="33" t="s">
        <v>171</v>
      </c>
      <c r="G54" s="148">
        <f>1.645*SQRT((30*9*(9+1)/6))</f>
        <v>34.895719651556121</v>
      </c>
      <c r="H54" s="148"/>
      <c r="I54" s="148"/>
    </row>
    <row r="56" spans="1:9" x14ac:dyDescent="0.25">
      <c r="E56" s="122"/>
      <c r="F56" s="122"/>
      <c r="G56" s="95"/>
      <c r="H56" s="95"/>
      <c r="I56" s="95"/>
    </row>
    <row r="57" spans="1:9" x14ac:dyDescent="0.25">
      <c r="E57" s="122"/>
      <c r="F57" s="122"/>
    </row>
    <row r="58" spans="1:9" x14ac:dyDescent="0.25">
      <c r="E58" s="122"/>
      <c r="F58" s="122"/>
    </row>
    <row r="59" spans="1:9" x14ac:dyDescent="0.25">
      <c r="E59" s="122"/>
      <c r="F59" s="122"/>
    </row>
    <row r="60" spans="1:9" x14ac:dyDescent="0.25">
      <c r="E60" s="122"/>
      <c r="F60" s="122"/>
    </row>
    <row r="61" spans="1:9" x14ac:dyDescent="0.25">
      <c r="E61" s="122"/>
      <c r="F61" s="122"/>
    </row>
    <row r="62" spans="1:9" x14ac:dyDescent="0.25">
      <c r="E62" s="122"/>
      <c r="F62" s="122"/>
    </row>
    <row r="63" spans="1:9" x14ac:dyDescent="0.25">
      <c r="E63" s="122"/>
      <c r="F63" s="122"/>
    </row>
    <row r="64" spans="1:9" x14ac:dyDescent="0.25">
      <c r="E64" s="122"/>
      <c r="F64" s="122"/>
    </row>
  </sheetData>
  <sortState ref="A45:D53">
    <sortCondition ref="A45"/>
  </sortState>
  <mergeCells count="8">
    <mergeCell ref="G54:I54"/>
    <mergeCell ref="W5:W6"/>
    <mergeCell ref="B5:J5"/>
    <mergeCell ref="A5:A6"/>
    <mergeCell ref="K5:K6"/>
    <mergeCell ref="M5:M6"/>
    <mergeCell ref="N5:V5"/>
    <mergeCell ref="B54:D5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31" zoomScale="60" zoomScaleNormal="60" workbookViewId="0">
      <selection activeCell="M5" sqref="M5:W38"/>
    </sheetView>
  </sheetViews>
  <sheetFormatPr defaultRowHeight="15" x14ac:dyDescent="0.25"/>
  <cols>
    <col min="1" max="1" width="10.140625" customWidth="1"/>
    <col min="2" max="2" width="10.85546875" customWidth="1"/>
    <col min="3" max="3" width="14.5703125" customWidth="1"/>
    <col min="4" max="5" width="12.7109375" customWidth="1"/>
    <col min="6" max="6" width="11.85546875" customWidth="1"/>
    <col min="7" max="7" width="16.28515625" customWidth="1"/>
    <col min="8" max="8" width="13.85546875" customWidth="1"/>
    <col min="9" max="9" width="21.85546875" customWidth="1"/>
    <col min="10" max="10" width="16.28515625" customWidth="1"/>
    <col min="11" max="11" width="17.42578125" customWidth="1"/>
    <col min="13" max="13" width="10.140625" customWidth="1"/>
    <col min="14" max="22" width="10.28515625" customWidth="1"/>
  </cols>
  <sheetData>
    <row r="1" spans="1:23" ht="26.25" x14ac:dyDescent="0.4">
      <c r="G1" s="8"/>
      <c r="J1" s="8" t="s">
        <v>9</v>
      </c>
    </row>
    <row r="3" spans="1:23" x14ac:dyDescent="0.25">
      <c r="A3" s="7"/>
      <c r="B3" s="7"/>
      <c r="C3" s="7"/>
    </row>
    <row r="4" spans="1:23" x14ac:dyDescent="0.25">
      <c r="A4" s="62" t="s">
        <v>120</v>
      </c>
      <c r="B4" s="62"/>
      <c r="C4" s="62"/>
      <c r="M4" s="66" t="s">
        <v>89</v>
      </c>
      <c r="N4" s="66"/>
      <c r="O4" s="66"/>
    </row>
    <row r="5" spans="1:23" x14ac:dyDescent="0.25">
      <c r="A5" s="151" t="s">
        <v>12</v>
      </c>
      <c r="B5" s="155" t="s">
        <v>14</v>
      </c>
      <c r="C5" s="155"/>
      <c r="D5" s="155"/>
      <c r="E5" s="155"/>
      <c r="F5" s="155"/>
      <c r="G5" s="155"/>
      <c r="H5" s="155"/>
      <c r="I5" s="155"/>
      <c r="J5" s="155"/>
      <c r="K5" s="135" t="s">
        <v>7</v>
      </c>
      <c r="M5" s="151" t="s">
        <v>12</v>
      </c>
      <c r="N5" s="155" t="s">
        <v>15</v>
      </c>
      <c r="O5" s="155"/>
      <c r="P5" s="155"/>
      <c r="Q5" s="155"/>
      <c r="R5" s="155"/>
      <c r="S5" s="155"/>
      <c r="T5" s="155"/>
      <c r="U5" s="155"/>
      <c r="V5" s="155"/>
      <c r="W5" s="135" t="s">
        <v>7</v>
      </c>
    </row>
    <row r="6" spans="1:23" x14ac:dyDescent="0.25">
      <c r="A6" s="151"/>
      <c r="B6" s="74" t="s">
        <v>0</v>
      </c>
      <c r="C6" s="74" t="s">
        <v>131</v>
      </c>
      <c r="D6" s="74" t="s">
        <v>4</v>
      </c>
      <c r="E6" s="74" t="s">
        <v>1</v>
      </c>
      <c r="F6" s="74" t="s">
        <v>3</v>
      </c>
      <c r="G6" s="74" t="s">
        <v>5</v>
      </c>
      <c r="H6" s="74" t="s">
        <v>2</v>
      </c>
      <c r="I6" s="74" t="s">
        <v>132</v>
      </c>
      <c r="J6" s="74" t="s">
        <v>6</v>
      </c>
      <c r="K6" s="136"/>
      <c r="M6" s="151"/>
      <c r="N6" s="74" t="s">
        <v>39</v>
      </c>
      <c r="O6" s="74" t="s">
        <v>25</v>
      </c>
      <c r="P6" s="74" t="s">
        <v>27</v>
      </c>
      <c r="Q6" s="74" t="s">
        <v>40</v>
      </c>
      <c r="R6" s="74" t="s">
        <v>42</v>
      </c>
      <c r="S6" s="74" t="s">
        <v>43</v>
      </c>
      <c r="T6" s="74" t="s">
        <v>41</v>
      </c>
      <c r="U6" s="74" t="s">
        <v>26</v>
      </c>
      <c r="V6" s="74" t="s">
        <v>29</v>
      </c>
      <c r="W6" s="136"/>
    </row>
    <row r="7" spans="1:23" x14ac:dyDescent="0.25">
      <c r="A7" s="58">
        <v>1</v>
      </c>
      <c r="B7" s="3">
        <v>4</v>
      </c>
      <c r="C7" s="3">
        <v>4</v>
      </c>
      <c r="D7" s="3">
        <v>4</v>
      </c>
      <c r="E7" s="3">
        <v>4</v>
      </c>
      <c r="F7" s="3">
        <v>5</v>
      </c>
      <c r="G7" s="3">
        <v>5</v>
      </c>
      <c r="H7" s="3">
        <v>2</v>
      </c>
      <c r="I7" s="3">
        <v>2</v>
      </c>
      <c r="J7" s="3">
        <v>4</v>
      </c>
      <c r="K7" s="3">
        <f>SUM(B7:J7)</f>
        <v>34</v>
      </c>
      <c r="M7" s="58">
        <v>1</v>
      </c>
      <c r="N7" s="3">
        <f t="shared" ref="N7:Q8" si="0">_xlfn.RANK.AVG(B7,$B7:$J7,1)</f>
        <v>5</v>
      </c>
      <c r="O7" s="3">
        <f t="shared" si="0"/>
        <v>5</v>
      </c>
      <c r="P7" s="3">
        <f t="shared" si="0"/>
        <v>5</v>
      </c>
      <c r="Q7" s="3">
        <f t="shared" si="0"/>
        <v>5</v>
      </c>
      <c r="R7" s="3">
        <f t="shared" ref="R7:V7" si="1">_xlfn.RANK.AVG(F7,$B7:$J7,1)</f>
        <v>8.5</v>
      </c>
      <c r="S7" s="3">
        <f t="shared" ref="S7:S36" si="2">_xlfn.RANK.AVG(G7,$B7:$J7,1)</f>
        <v>8.5</v>
      </c>
      <c r="T7" s="3">
        <f t="shared" ref="T7:T36" si="3">_xlfn.RANK.AVG(H7,$B7:$J7,1)</f>
        <v>1.5</v>
      </c>
      <c r="U7" s="3">
        <f t="shared" ref="U7:U36" si="4">_xlfn.RANK.AVG(I7,$B7:$J7,1)</f>
        <v>1.5</v>
      </c>
      <c r="V7" s="3">
        <f t="shared" si="1"/>
        <v>5</v>
      </c>
      <c r="W7" s="3">
        <f>SUM(N7:V7)</f>
        <v>45</v>
      </c>
    </row>
    <row r="8" spans="1:23" x14ac:dyDescent="0.25">
      <c r="A8" s="58">
        <v>2</v>
      </c>
      <c r="B8" s="3">
        <v>3</v>
      </c>
      <c r="C8" s="3">
        <v>3</v>
      </c>
      <c r="D8" s="3">
        <v>5</v>
      </c>
      <c r="E8" s="3">
        <v>4</v>
      </c>
      <c r="F8" s="3">
        <v>4</v>
      </c>
      <c r="G8" s="3">
        <v>4</v>
      </c>
      <c r="H8" s="3">
        <v>3</v>
      </c>
      <c r="I8" s="3">
        <v>3</v>
      </c>
      <c r="J8" s="3">
        <v>4</v>
      </c>
      <c r="K8" s="3">
        <f t="shared" ref="K8:K36" si="5">SUM(B8:J8)</f>
        <v>33</v>
      </c>
      <c r="M8" s="58">
        <v>2</v>
      </c>
      <c r="N8" s="3">
        <f t="shared" si="0"/>
        <v>2.5</v>
      </c>
      <c r="O8" s="3">
        <f t="shared" si="0"/>
        <v>2.5</v>
      </c>
      <c r="P8" s="3">
        <f t="shared" si="0"/>
        <v>9</v>
      </c>
      <c r="Q8" s="3">
        <f t="shared" si="0"/>
        <v>6.5</v>
      </c>
      <c r="R8" s="3">
        <f t="shared" ref="R8" si="6">_xlfn.RANK.AVG(F8,$B8:$J8,1)</f>
        <v>6.5</v>
      </c>
      <c r="S8" s="3">
        <f t="shared" si="2"/>
        <v>6.5</v>
      </c>
      <c r="T8" s="3">
        <f t="shared" si="3"/>
        <v>2.5</v>
      </c>
      <c r="U8" s="3">
        <f t="shared" si="4"/>
        <v>2.5</v>
      </c>
      <c r="V8" s="3">
        <f t="shared" ref="V8" si="7">_xlfn.RANK.AVG(J8,$B8:$J8,1)</f>
        <v>6.5</v>
      </c>
      <c r="W8" s="3">
        <f t="shared" ref="W8:W36" si="8">SUM(N8:V8)</f>
        <v>45</v>
      </c>
    </row>
    <row r="9" spans="1:23" x14ac:dyDescent="0.25">
      <c r="A9" s="58">
        <v>3</v>
      </c>
      <c r="B9" s="3">
        <v>2</v>
      </c>
      <c r="C9" s="3">
        <v>5</v>
      </c>
      <c r="D9" s="3">
        <v>3</v>
      </c>
      <c r="E9" s="3">
        <v>2</v>
      </c>
      <c r="F9" s="3">
        <v>2</v>
      </c>
      <c r="G9" s="3">
        <v>5</v>
      </c>
      <c r="H9" s="3">
        <v>4</v>
      </c>
      <c r="I9" s="3">
        <v>2</v>
      </c>
      <c r="J9" s="3">
        <v>5</v>
      </c>
      <c r="K9" s="3">
        <f t="shared" si="5"/>
        <v>30</v>
      </c>
      <c r="M9" s="58">
        <v>3</v>
      </c>
      <c r="N9" s="3">
        <f t="shared" ref="N9:N36" si="9">_xlfn.RANK.AVG(B9,$B9:$J9,1)</f>
        <v>2.5</v>
      </c>
      <c r="O9" s="3">
        <f t="shared" ref="O9:O36" si="10">_xlfn.RANK.AVG(C9,$B9:$J9,1)</f>
        <v>8</v>
      </c>
      <c r="P9" s="3">
        <f t="shared" ref="P9:P36" si="11">_xlfn.RANK.AVG(D9,$B9:$J9,1)</f>
        <v>5</v>
      </c>
      <c r="Q9" s="3">
        <f t="shared" ref="Q9:Q36" si="12">_xlfn.RANK.AVG(E9,$B9:$J9,1)</f>
        <v>2.5</v>
      </c>
      <c r="R9" s="3">
        <f t="shared" ref="R9:R36" si="13">_xlfn.RANK.AVG(F9,$B9:$J9,1)</f>
        <v>2.5</v>
      </c>
      <c r="S9" s="3">
        <f t="shared" si="2"/>
        <v>8</v>
      </c>
      <c r="T9" s="3">
        <f t="shared" si="3"/>
        <v>6</v>
      </c>
      <c r="U9" s="3">
        <f t="shared" si="4"/>
        <v>2.5</v>
      </c>
      <c r="V9" s="3">
        <f t="shared" ref="V9:V36" si="14">_xlfn.RANK.AVG(J9,$B9:$J9,1)</f>
        <v>8</v>
      </c>
      <c r="W9" s="3">
        <f t="shared" si="8"/>
        <v>45</v>
      </c>
    </row>
    <row r="10" spans="1:23" x14ac:dyDescent="0.25">
      <c r="A10" s="58">
        <v>4</v>
      </c>
      <c r="B10" s="3">
        <v>4</v>
      </c>
      <c r="C10" s="3">
        <v>5</v>
      </c>
      <c r="D10" s="3">
        <v>5</v>
      </c>
      <c r="E10" s="3">
        <v>5</v>
      </c>
      <c r="F10" s="3">
        <v>4</v>
      </c>
      <c r="G10" s="3">
        <v>5</v>
      </c>
      <c r="H10" s="3">
        <v>5</v>
      </c>
      <c r="I10" s="3">
        <v>4</v>
      </c>
      <c r="J10" s="3">
        <v>5</v>
      </c>
      <c r="K10" s="3">
        <f t="shared" si="5"/>
        <v>42</v>
      </c>
      <c r="M10" s="58">
        <v>4</v>
      </c>
      <c r="N10" s="3">
        <f t="shared" si="9"/>
        <v>2</v>
      </c>
      <c r="O10" s="3">
        <f t="shared" si="10"/>
        <v>6.5</v>
      </c>
      <c r="P10" s="3">
        <f t="shared" si="11"/>
        <v>6.5</v>
      </c>
      <c r="Q10" s="3">
        <f t="shared" si="12"/>
        <v>6.5</v>
      </c>
      <c r="R10" s="3">
        <f t="shared" si="13"/>
        <v>2</v>
      </c>
      <c r="S10" s="3">
        <f t="shared" si="2"/>
        <v>6.5</v>
      </c>
      <c r="T10" s="3">
        <f t="shared" si="3"/>
        <v>6.5</v>
      </c>
      <c r="U10" s="3">
        <f t="shared" si="4"/>
        <v>2</v>
      </c>
      <c r="V10" s="3">
        <f t="shared" si="14"/>
        <v>6.5</v>
      </c>
      <c r="W10" s="3">
        <f t="shared" si="8"/>
        <v>45</v>
      </c>
    </row>
    <row r="11" spans="1:23" x14ac:dyDescent="0.25">
      <c r="A11" s="58">
        <v>5</v>
      </c>
      <c r="B11" s="3">
        <v>4</v>
      </c>
      <c r="C11" s="3">
        <v>4</v>
      </c>
      <c r="D11" s="3">
        <v>5</v>
      </c>
      <c r="E11" s="3">
        <v>4</v>
      </c>
      <c r="F11" s="3">
        <v>4</v>
      </c>
      <c r="G11" s="3">
        <v>4</v>
      </c>
      <c r="H11" s="3">
        <v>2</v>
      </c>
      <c r="I11" s="3">
        <v>4</v>
      </c>
      <c r="J11" s="3">
        <v>2</v>
      </c>
      <c r="K11" s="3">
        <f t="shared" si="5"/>
        <v>33</v>
      </c>
      <c r="M11" s="58">
        <v>5</v>
      </c>
      <c r="N11" s="3">
        <f t="shared" si="9"/>
        <v>5.5</v>
      </c>
      <c r="O11" s="3">
        <f t="shared" si="10"/>
        <v>5.5</v>
      </c>
      <c r="P11" s="3">
        <f t="shared" si="11"/>
        <v>9</v>
      </c>
      <c r="Q11" s="3">
        <f t="shared" si="12"/>
        <v>5.5</v>
      </c>
      <c r="R11" s="3">
        <f t="shared" si="13"/>
        <v>5.5</v>
      </c>
      <c r="S11" s="3">
        <f t="shared" si="2"/>
        <v>5.5</v>
      </c>
      <c r="T11" s="3">
        <f t="shared" si="3"/>
        <v>1.5</v>
      </c>
      <c r="U11" s="3">
        <f t="shared" si="4"/>
        <v>5.5</v>
      </c>
      <c r="V11" s="3">
        <f t="shared" si="14"/>
        <v>1.5</v>
      </c>
      <c r="W11" s="3">
        <f t="shared" si="8"/>
        <v>45</v>
      </c>
    </row>
    <row r="12" spans="1:23" x14ac:dyDescent="0.25">
      <c r="A12" s="58">
        <v>6</v>
      </c>
      <c r="B12" s="3">
        <v>5</v>
      </c>
      <c r="C12" s="3">
        <v>2</v>
      </c>
      <c r="D12" s="3">
        <v>2</v>
      </c>
      <c r="E12" s="3">
        <v>4</v>
      </c>
      <c r="F12" s="3">
        <v>4</v>
      </c>
      <c r="G12" s="3">
        <v>4</v>
      </c>
      <c r="H12" s="3">
        <v>4</v>
      </c>
      <c r="I12" s="3">
        <v>5</v>
      </c>
      <c r="J12" s="3">
        <v>2</v>
      </c>
      <c r="K12" s="3">
        <f t="shared" si="5"/>
        <v>32</v>
      </c>
      <c r="M12" s="58">
        <v>6</v>
      </c>
      <c r="N12" s="3">
        <f t="shared" si="9"/>
        <v>8.5</v>
      </c>
      <c r="O12" s="3">
        <f t="shared" si="10"/>
        <v>2</v>
      </c>
      <c r="P12" s="3">
        <f t="shared" si="11"/>
        <v>2</v>
      </c>
      <c r="Q12" s="3">
        <f t="shared" si="12"/>
        <v>5.5</v>
      </c>
      <c r="R12" s="3">
        <f t="shared" si="13"/>
        <v>5.5</v>
      </c>
      <c r="S12" s="3">
        <f t="shared" si="2"/>
        <v>5.5</v>
      </c>
      <c r="T12" s="3">
        <f t="shared" si="3"/>
        <v>5.5</v>
      </c>
      <c r="U12" s="3">
        <f t="shared" si="4"/>
        <v>8.5</v>
      </c>
      <c r="V12" s="3">
        <f t="shared" si="14"/>
        <v>2</v>
      </c>
      <c r="W12" s="3">
        <f t="shared" si="8"/>
        <v>45</v>
      </c>
    </row>
    <row r="13" spans="1:23" x14ac:dyDescent="0.25">
      <c r="A13" s="58">
        <v>7</v>
      </c>
      <c r="B13" s="3">
        <v>2</v>
      </c>
      <c r="C13" s="3">
        <v>4</v>
      </c>
      <c r="D13" s="3">
        <v>4</v>
      </c>
      <c r="E13" s="3">
        <v>2</v>
      </c>
      <c r="F13" s="3">
        <v>4</v>
      </c>
      <c r="G13" s="3">
        <v>5</v>
      </c>
      <c r="H13" s="3">
        <v>2</v>
      </c>
      <c r="I13" s="3">
        <v>4</v>
      </c>
      <c r="J13" s="3">
        <v>5</v>
      </c>
      <c r="K13" s="3">
        <f t="shared" si="5"/>
        <v>32</v>
      </c>
      <c r="M13" s="58">
        <v>7</v>
      </c>
      <c r="N13" s="3">
        <f t="shared" si="9"/>
        <v>2</v>
      </c>
      <c r="O13" s="3">
        <f t="shared" si="10"/>
        <v>5.5</v>
      </c>
      <c r="P13" s="3">
        <f t="shared" si="11"/>
        <v>5.5</v>
      </c>
      <c r="Q13" s="3">
        <f t="shared" si="12"/>
        <v>2</v>
      </c>
      <c r="R13" s="3">
        <f t="shared" si="13"/>
        <v>5.5</v>
      </c>
      <c r="S13" s="3">
        <f t="shared" si="2"/>
        <v>8.5</v>
      </c>
      <c r="T13" s="3">
        <f t="shared" si="3"/>
        <v>2</v>
      </c>
      <c r="U13" s="3">
        <f t="shared" si="4"/>
        <v>5.5</v>
      </c>
      <c r="V13" s="3">
        <f t="shared" si="14"/>
        <v>8.5</v>
      </c>
      <c r="W13" s="3">
        <f t="shared" si="8"/>
        <v>45</v>
      </c>
    </row>
    <row r="14" spans="1:23" x14ac:dyDescent="0.25">
      <c r="A14" s="58">
        <v>8</v>
      </c>
      <c r="B14" s="3">
        <v>2</v>
      </c>
      <c r="C14" s="3">
        <v>4</v>
      </c>
      <c r="D14" s="3">
        <v>5</v>
      </c>
      <c r="E14" s="3">
        <v>4</v>
      </c>
      <c r="F14" s="3">
        <v>3</v>
      </c>
      <c r="G14" s="3">
        <v>2</v>
      </c>
      <c r="H14" s="3">
        <v>4</v>
      </c>
      <c r="I14" s="3">
        <v>3</v>
      </c>
      <c r="J14" s="3">
        <v>4</v>
      </c>
      <c r="K14" s="3">
        <f t="shared" si="5"/>
        <v>31</v>
      </c>
      <c r="M14" s="58">
        <v>8</v>
      </c>
      <c r="N14" s="3">
        <f t="shared" si="9"/>
        <v>1.5</v>
      </c>
      <c r="O14" s="3">
        <f t="shared" si="10"/>
        <v>6.5</v>
      </c>
      <c r="P14" s="3">
        <f t="shared" si="11"/>
        <v>9</v>
      </c>
      <c r="Q14" s="3">
        <f t="shared" si="12"/>
        <v>6.5</v>
      </c>
      <c r="R14" s="3">
        <f t="shared" si="13"/>
        <v>3.5</v>
      </c>
      <c r="S14" s="3">
        <f t="shared" si="2"/>
        <v>1.5</v>
      </c>
      <c r="T14" s="3">
        <f t="shared" si="3"/>
        <v>6.5</v>
      </c>
      <c r="U14" s="3">
        <f t="shared" si="4"/>
        <v>3.5</v>
      </c>
      <c r="V14" s="3">
        <f t="shared" si="14"/>
        <v>6.5</v>
      </c>
      <c r="W14" s="3">
        <f t="shared" si="8"/>
        <v>45</v>
      </c>
    </row>
    <row r="15" spans="1:23" x14ac:dyDescent="0.25">
      <c r="A15" s="58">
        <v>9</v>
      </c>
      <c r="B15" s="3">
        <v>4</v>
      </c>
      <c r="C15" s="3">
        <v>4</v>
      </c>
      <c r="D15" s="3">
        <v>3</v>
      </c>
      <c r="E15" s="3">
        <v>3</v>
      </c>
      <c r="F15" s="3">
        <v>4</v>
      </c>
      <c r="G15" s="3">
        <v>5</v>
      </c>
      <c r="H15" s="3">
        <v>4</v>
      </c>
      <c r="I15" s="3">
        <v>4</v>
      </c>
      <c r="J15" s="3">
        <v>4</v>
      </c>
      <c r="K15" s="3">
        <f t="shared" si="5"/>
        <v>35</v>
      </c>
      <c r="M15" s="58">
        <v>9</v>
      </c>
      <c r="N15" s="3">
        <f t="shared" si="9"/>
        <v>5.5</v>
      </c>
      <c r="O15" s="3">
        <f t="shared" si="10"/>
        <v>5.5</v>
      </c>
      <c r="P15" s="3">
        <f t="shared" si="11"/>
        <v>1.5</v>
      </c>
      <c r="Q15" s="3">
        <f t="shared" si="12"/>
        <v>1.5</v>
      </c>
      <c r="R15" s="3">
        <f t="shared" si="13"/>
        <v>5.5</v>
      </c>
      <c r="S15" s="3">
        <f t="shared" si="2"/>
        <v>9</v>
      </c>
      <c r="T15" s="3">
        <f t="shared" si="3"/>
        <v>5.5</v>
      </c>
      <c r="U15" s="3">
        <f t="shared" si="4"/>
        <v>5.5</v>
      </c>
      <c r="V15" s="3">
        <f t="shared" si="14"/>
        <v>5.5</v>
      </c>
      <c r="W15" s="3">
        <f t="shared" si="8"/>
        <v>45</v>
      </c>
    </row>
    <row r="16" spans="1:23" x14ac:dyDescent="0.25">
      <c r="A16" s="58">
        <v>10</v>
      </c>
      <c r="B16" s="3">
        <v>5</v>
      </c>
      <c r="C16" s="3">
        <v>5</v>
      </c>
      <c r="D16" s="3">
        <v>5</v>
      </c>
      <c r="E16" s="3">
        <v>4</v>
      </c>
      <c r="F16" s="3">
        <v>5</v>
      </c>
      <c r="G16" s="3">
        <v>5</v>
      </c>
      <c r="H16" s="3">
        <v>5</v>
      </c>
      <c r="I16" s="3">
        <v>4</v>
      </c>
      <c r="J16" s="3">
        <v>5</v>
      </c>
      <c r="K16" s="3">
        <f t="shared" si="5"/>
        <v>43</v>
      </c>
      <c r="M16" s="58">
        <v>10</v>
      </c>
      <c r="N16" s="3">
        <f t="shared" si="9"/>
        <v>6</v>
      </c>
      <c r="O16" s="3">
        <f t="shared" si="10"/>
        <v>6</v>
      </c>
      <c r="P16" s="3">
        <f t="shared" si="11"/>
        <v>6</v>
      </c>
      <c r="Q16" s="3">
        <f t="shared" si="12"/>
        <v>1.5</v>
      </c>
      <c r="R16" s="3">
        <f t="shared" si="13"/>
        <v>6</v>
      </c>
      <c r="S16" s="3">
        <f t="shared" si="2"/>
        <v>6</v>
      </c>
      <c r="T16" s="3">
        <f t="shared" si="3"/>
        <v>6</v>
      </c>
      <c r="U16" s="3">
        <f t="shared" si="4"/>
        <v>1.5</v>
      </c>
      <c r="V16" s="3">
        <f t="shared" si="14"/>
        <v>6</v>
      </c>
      <c r="W16" s="3">
        <f t="shared" si="8"/>
        <v>45</v>
      </c>
    </row>
    <row r="17" spans="1:23" x14ac:dyDescent="0.25">
      <c r="A17" s="58">
        <v>11</v>
      </c>
      <c r="B17" s="3">
        <v>4</v>
      </c>
      <c r="C17" s="3">
        <v>5</v>
      </c>
      <c r="D17" s="3">
        <v>5</v>
      </c>
      <c r="E17" s="3">
        <v>4</v>
      </c>
      <c r="F17" s="3">
        <v>4</v>
      </c>
      <c r="G17" s="3">
        <v>5</v>
      </c>
      <c r="H17" s="3">
        <v>4</v>
      </c>
      <c r="I17" s="3">
        <v>5</v>
      </c>
      <c r="J17" s="3">
        <v>5</v>
      </c>
      <c r="K17" s="3">
        <f t="shared" si="5"/>
        <v>41</v>
      </c>
      <c r="M17" s="58">
        <v>11</v>
      </c>
      <c r="N17" s="3">
        <f t="shared" si="9"/>
        <v>2.5</v>
      </c>
      <c r="O17" s="3">
        <f t="shared" si="10"/>
        <v>7</v>
      </c>
      <c r="P17" s="3">
        <f t="shared" si="11"/>
        <v>7</v>
      </c>
      <c r="Q17" s="3">
        <f t="shared" si="12"/>
        <v>2.5</v>
      </c>
      <c r="R17" s="3">
        <f t="shared" si="13"/>
        <v>2.5</v>
      </c>
      <c r="S17" s="3">
        <f t="shared" si="2"/>
        <v>7</v>
      </c>
      <c r="T17" s="3">
        <f t="shared" si="3"/>
        <v>2.5</v>
      </c>
      <c r="U17" s="3">
        <f t="shared" si="4"/>
        <v>7</v>
      </c>
      <c r="V17" s="3">
        <f t="shared" si="14"/>
        <v>7</v>
      </c>
      <c r="W17" s="3">
        <f t="shared" si="8"/>
        <v>45</v>
      </c>
    </row>
    <row r="18" spans="1:23" x14ac:dyDescent="0.25">
      <c r="A18" s="58">
        <v>12</v>
      </c>
      <c r="B18" s="3">
        <v>4</v>
      </c>
      <c r="C18" s="3">
        <v>4</v>
      </c>
      <c r="D18" s="3">
        <v>4</v>
      </c>
      <c r="E18" s="3">
        <v>4</v>
      </c>
      <c r="F18" s="3">
        <v>4</v>
      </c>
      <c r="G18" s="3">
        <v>4</v>
      </c>
      <c r="H18" s="3">
        <v>3</v>
      </c>
      <c r="I18" s="3">
        <v>4</v>
      </c>
      <c r="J18" s="3">
        <v>4</v>
      </c>
      <c r="K18" s="3">
        <f t="shared" si="5"/>
        <v>35</v>
      </c>
      <c r="M18" s="58">
        <v>12</v>
      </c>
      <c r="N18" s="3">
        <f t="shared" si="9"/>
        <v>5.5</v>
      </c>
      <c r="O18" s="3">
        <f t="shared" si="10"/>
        <v>5.5</v>
      </c>
      <c r="P18" s="3">
        <f t="shared" si="11"/>
        <v>5.5</v>
      </c>
      <c r="Q18" s="3">
        <f t="shared" si="12"/>
        <v>5.5</v>
      </c>
      <c r="R18" s="3">
        <f t="shared" si="13"/>
        <v>5.5</v>
      </c>
      <c r="S18" s="3">
        <f t="shared" si="2"/>
        <v>5.5</v>
      </c>
      <c r="T18" s="3">
        <f t="shared" si="3"/>
        <v>1</v>
      </c>
      <c r="U18" s="3">
        <f t="shared" si="4"/>
        <v>5.5</v>
      </c>
      <c r="V18" s="3">
        <f t="shared" si="14"/>
        <v>5.5</v>
      </c>
      <c r="W18" s="3">
        <f t="shared" si="8"/>
        <v>45</v>
      </c>
    </row>
    <row r="19" spans="1:23" x14ac:dyDescent="0.25">
      <c r="A19" s="58">
        <v>13</v>
      </c>
      <c r="B19" s="3">
        <v>4</v>
      </c>
      <c r="C19" s="3">
        <v>4</v>
      </c>
      <c r="D19" s="3">
        <v>4</v>
      </c>
      <c r="E19" s="3">
        <v>4</v>
      </c>
      <c r="F19" s="3">
        <v>4</v>
      </c>
      <c r="G19" s="3">
        <v>4</v>
      </c>
      <c r="H19" s="3">
        <v>4</v>
      </c>
      <c r="I19" s="3">
        <v>4</v>
      </c>
      <c r="J19" s="3">
        <v>4</v>
      </c>
      <c r="K19" s="3">
        <f t="shared" si="5"/>
        <v>36</v>
      </c>
      <c r="M19" s="58">
        <v>13</v>
      </c>
      <c r="N19" s="3">
        <f t="shared" si="9"/>
        <v>5</v>
      </c>
      <c r="O19" s="3">
        <f t="shared" si="10"/>
        <v>5</v>
      </c>
      <c r="P19" s="3">
        <f t="shared" si="11"/>
        <v>5</v>
      </c>
      <c r="Q19" s="3">
        <f t="shared" si="12"/>
        <v>5</v>
      </c>
      <c r="R19" s="3">
        <f t="shared" si="13"/>
        <v>5</v>
      </c>
      <c r="S19" s="3">
        <f t="shared" si="2"/>
        <v>5</v>
      </c>
      <c r="T19" s="3">
        <f t="shared" si="3"/>
        <v>5</v>
      </c>
      <c r="U19" s="3">
        <f t="shared" si="4"/>
        <v>5</v>
      </c>
      <c r="V19" s="3">
        <f t="shared" si="14"/>
        <v>5</v>
      </c>
      <c r="W19" s="3">
        <f t="shared" si="8"/>
        <v>45</v>
      </c>
    </row>
    <row r="20" spans="1:23" x14ac:dyDescent="0.25">
      <c r="A20" s="58">
        <v>14</v>
      </c>
      <c r="B20" s="3">
        <v>3</v>
      </c>
      <c r="C20" s="3">
        <v>3</v>
      </c>
      <c r="D20" s="3">
        <v>4</v>
      </c>
      <c r="E20" s="3">
        <v>3</v>
      </c>
      <c r="F20" s="3">
        <v>3</v>
      </c>
      <c r="G20" s="3">
        <v>4</v>
      </c>
      <c r="H20" s="3">
        <v>3</v>
      </c>
      <c r="I20" s="3">
        <v>4</v>
      </c>
      <c r="J20" s="3">
        <v>4</v>
      </c>
      <c r="K20" s="3">
        <f t="shared" si="5"/>
        <v>31</v>
      </c>
      <c r="M20" s="58">
        <v>14</v>
      </c>
      <c r="N20" s="3">
        <f t="shared" si="9"/>
        <v>3</v>
      </c>
      <c r="O20" s="3">
        <f t="shared" si="10"/>
        <v>3</v>
      </c>
      <c r="P20" s="3">
        <f t="shared" si="11"/>
        <v>7.5</v>
      </c>
      <c r="Q20" s="3">
        <f t="shared" si="12"/>
        <v>3</v>
      </c>
      <c r="R20" s="3">
        <f t="shared" si="13"/>
        <v>3</v>
      </c>
      <c r="S20" s="3">
        <f t="shared" si="2"/>
        <v>7.5</v>
      </c>
      <c r="T20" s="3">
        <f t="shared" si="3"/>
        <v>3</v>
      </c>
      <c r="U20" s="3">
        <f t="shared" si="4"/>
        <v>7.5</v>
      </c>
      <c r="V20" s="3">
        <f t="shared" si="14"/>
        <v>7.5</v>
      </c>
      <c r="W20" s="3">
        <f t="shared" si="8"/>
        <v>45</v>
      </c>
    </row>
    <row r="21" spans="1:23" x14ac:dyDescent="0.25">
      <c r="A21" s="58">
        <v>15</v>
      </c>
      <c r="B21" s="3">
        <v>4</v>
      </c>
      <c r="C21" s="3">
        <v>2</v>
      </c>
      <c r="D21" s="3">
        <v>4</v>
      </c>
      <c r="E21" s="3">
        <v>3</v>
      </c>
      <c r="F21" s="3">
        <v>4</v>
      </c>
      <c r="G21" s="3">
        <v>3</v>
      </c>
      <c r="H21" s="3">
        <v>4</v>
      </c>
      <c r="I21" s="3">
        <v>4</v>
      </c>
      <c r="J21" s="3">
        <v>4</v>
      </c>
      <c r="K21" s="3">
        <f t="shared" si="5"/>
        <v>32</v>
      </c>
      <c r="M21" s="58">
        <v>15</v>
      </c>
      <c r="N21" s="3">
        <f t="shared" si="9"/>
        <v>6.5</v>
      </c>
      <c r="O21" s="3">
        <f t="shared" si="10"/>
        <v>1</v>
      </c>
      <c r="P21" s="3">
        <f t="shared" si="11"/>
        <v>6.5</v>
      </c>
      <c r="Q21" s="3">
        <f t="shared" si="12"/>
        <v>2.5</v>
      </c>
      <c r="R21" s="3">
        <f t="shared" si="13"/>
        <v>6.5</v>
      </c>
      <c r="S21" s="3">
        <f t="shared" si="2"/>
        <v>2.5</v>
      </c>
      <c r="T21" s="3">
        <f t="shared" si="3"/>
        <v>6.5</v>
      </c>
      <c r="U21" s="3">
        <f t="shared" si="4"/>
        <v>6.5</v>
      </c>
      <c r="V21" s="3">
        <f t="shared" si="14"/>
        <v>6.5</v>
      </c>
      <c r="W21" s="3">
        <f t="shared" si="8"/>
        <v>45</v>
      </c>
    </row>
    <row r="22" spans="1:23" x14ac:dyDescent="0.25">
      <c r="A22" s="58">
        <v>16</v>
      </c>
      <c r="B22" s="3">
        <v>4</v>
      </c>
      <c r="C22" s="3">
        <v>5</v>
      </c>
      <c r="D22" s="3">
        <v>5</v>
      </c>
      <c r="E22" s="3">
        <v>4</v>
      </c>
      <c r="F22" s="3">
        <v>5</v>
      </c>
      <c r="G22" s="3">
        <v>3</v>
      </c>
      <c r="H22" s="3">
        <v>4</v>
      </c>
      <c r="I22" s="3">
        <v>4</v>
      </c>
      <c r="J22" s="3">
        <v>4</v>
      </c>
      <c r="K22" s="3">
        <f t="shared" si="5"/>
        <v>38</v>
      </c>
      <c r="M22" s="58">
        <v>16</v>
      </c>
      <c r="N22" s="3">
        <f t="shared" si="9"/>
        <v>4</v>
      </c>
      <c r="O22" s="3">
        <f t="shared" si="10"/>
        <v>8</v>
      </c>
      <c r="P22" s="3">
        <f t="shared" si="11"/>
        <v>8</v>
      </c>
      <c r="Q22" s="3">
        <f t="shared" si="12"/>
        <v>4</v>
      </c>
      <c r="R22" s="3">
        <f t="shared" si="13"/>
        <v>8</v>
      </c>
      <c r="S22" s="3">
        <f t="shared" si="2"/>
        <v>1</v>
      </c>
      <c r="T22" s="3">
        <f t="shared" si="3"/>
        <v>4</v>
      </c>
      <c r="U22" s="3">
        <f t="shared" si="4"/>
        <v>4</v>
      </c>
      <c r="V22" s="3">
        <f t="shared" si="14"/>
        <v>4</v>
      </c>
      <c r="W22" s="3">
        <f t="shared" si="8"/>
        <v>45</v>
      </c>
    </row>
    <row r="23" spans="1:23" x14ac:dyDescent="0.25">
      <c r="A23" s="58">
        <v>17</v>
      </c>
      <c r="B23" s="3">
        <v>3</v>
      </c>
      <c r="C23" s="3">
        <v>5</v>
      </c>
      <c r="D23" s="3">
        <v>2</v>
      </c>
      <c r="E23" s="3">
        <v>3</v>
      </c>
      <c r="F23" s="3">
        <v>4</v>
      </c>
      <c r="G23" s="3">
        <v>4</v>
      </c>
      <c r="H23" s="3">
        <v>3</v>
      </c>
      <c r="I23" s="3">
        <v>5</v>
      </c>
      <c r="J23" s="3">
        <v>5</v>
      </c>
      <c r="K23" s="3">
        <f t="shared" si="5"/>
        <v>34</v>
      </c>
      <c r="M23" s="58">
        <v>17</v>
      </c>
      <c r="N23" s="3">
        <f t="shared" si="9"/>
        <v>3</v>
      </c>
      <c r="O23" s="3">
        <f t="shared" si="10"/>
        <v>8</v>
      </c>
      <c r="P23" s="3">
        <f t="shared" si="11"/>
        <v>1</v>
      </c>
      <c r="Q23" s="3">
        <f t="shared" si="12"/>
        <v>3</v>
      </c>
      <c r="R23" s="3">
        <f t="shared" si="13"/>
        <v>5.5</v>
      </c>
      <c r="S23" s="3">
        <f t="shared" si="2"/>
        <v>5.5</v>
      </c>
      <c r="T23" s="3">
        <f t="shared" si="3"/>
        <v>3</v>
      </c>
      <c r="U23" s="3">
        <f t="shared" si="4"/>
        <v>8</v>
      </c>
      <c r="V23" s="3">
        <f t="shared" si="14"/>
        <v>8</v>
      </c>
      <c r="W23" s="3">
        <f t="shared" si="8"/>
        <v>45</v>
      </c>
    </row>
    <row r="24" spans="1:23" x14ac:dyDescent="0.25">
      <c r="A24" s="58">
        <v>18</v>
      </c>
      <c r="B24" s="3">
        <v>3</v>
      </c>
      <c r="C24" s="3">
        <v>4</v>
      </c>
      <c r="D24" s="3">
        <v>3</v>
      </c>
      <c r="E24" s="3">
        <v>3</v>
      </c>
      <c r="F24" s="3">
        <v>4</v>
      </c>
      <c r="G24" s="3">
        <v>4</v>
      </c>
      <c r="H24" s="3">
        <v>3</v>
      </c>
      <c r="I24" s="3">
        <v>3</v>
      </c>
      <c r="J24" s="3">
        <v>3</v>
      </c>
      <c r="K24" s="3">
        <f t="shared" si="5"/>
        <v>30</v>
      </c>
      <c r="M24" s="58">
        <v>18</v>
      </c>
      <c r="N24" s="3">
        <f t="shared" si="9"/>
        <v>3.5</v>
      </c>
      <c r="O24" s="3">
        <f t="shared" si="10"/>
        <v>8</v>
      </c>
      <c r="P24" s="3">
        <f t="shared" si="11"/>
        <v>3.5</v>
      </c>
      <c r="Q24" s="3">
        <f t="shared" si="12"/>
        <v>3.5</v>
      </c>
      <c r="R24" s="3">
        <f t="shared" si="13"/>
        <v>8</v>
      </c>
      <c r="S24" s="3">
        <f t="shared" si="2"/>
        <v>8</v>
      </c>
      <c r="T24" s="3">
        <f t="shared" si="3"/>
        <v>3.5</v>
      </c>
      <c r="U24" s="3">
        <f t="shared" si="4"/>
        <v>3.5</v>
      </c>
      <c r="V24" s="3">
        <f t="shared" si="14"/>
        <v>3.5</v>
      </c>
      <c r="W24" s="3">
        <f t="shared" si="8"/>
        <v>45</v>
      </c>
    </row>
    <row r="25" spans="1:23" x14ac:dyDescent="0.25">
      <c r="A25" s="58">
        <v>19</v>
      </c>
      <c r="B25" s="3">
        <v>4</v>
      </c>
      <c r="C25" s="3">
        <v>4</v>
      </c>
      <c r="D25" s="3">
        <v>4</v>
      </c>
      <c r="E25" s="3">
        <v>4</v>
      </c>
      <c r="F25" s="3">
        <v>4</v>
      </c>
      <c r="G25" s="3">
        <v>4</v>
      </c>
      <c r="H25" s="3">
        <v>3</v>
      </c>
      <c r="I25" s="3">
        <v>4</v>
      </c>
      <c r="J25" s="3">
        <v>4</v>
      </c>
      <c r="K25" s="3">
        <f t="shared" si="5"/>
        <v>35</v>
      </c>
      <c r="M25" s="58">
        <v>19</v>
      </c>
      <c r="N25" s="3">
        <f t="shared" si="9"/>
        <v>5.5</v>
      </c>
      <c r="O25" s="3">
        <f t="shared" si="10"/>
        <v>5.5</v>
      </c>
      <c r="P25" s="3">
        <f t="shared" si="11"/>
        <v>5.5</v>
      </c>
      <c r="Q25" s="3">
        <f t="shared" si="12"/>
        <v>5.5</v>
      </c>
      <c r="R25" s="3">
        <f t="shared" si="13"/>
        <v>5.5</v>
      </c>
      <c r="S25" s="3">
        <f t="shared" si="2"/>
        <v>5.5</v>
      </c>
      <c r="T25" s="3">
        <f t="shared" si="3"/>
        <v>1</v>
      </c>
      <c r="U25" s="3">
        <f t="shared" si="4"/>
        <v>5.5</v>
      </c>
      <c r="V25" s="3">
        <f t="shared" si="14"/>
        <v>5.5</v>
      </c>
      <c r="W25" s="3">
        <f t="shared" si="8"/>
        <v>45</v>
      </c>
    </row>
    <row r="26" spans="1:23" x14ac:dyDescent="0.25">
      <c r="A26" s="58">
        <v>20</v>
      </c>
      <c r="B26" s="3">
        <v>3</v>
      </c>
      <c r="C26" s="3">
        <v>3</v>
      </c>
      <c r="D26" s="3">
        <v>4</v>
      </c>
      <c r="E26" s="3">
        <v>3</v>
      </c>
      <c r="F26" s="3">
        <v>4</v>
      </c>
      <c r="G26" s="3">
        <v>3</v>
      </c>
      <c r="H26" s="3">
        <v>2</v>
      </c>
      <c r="I26" s="3">
        <v>3</v>
      </c>
      <c r="J26" s="3">
        <v>3</v>
      </c>
      <c r="K26" s="3">
        <f t="shared" si="5"/>
        <v>28</v>
      </c>
      <c r="M26" s="58">
        <v>20</v>
      </c>
      <c r="N26" s="3">
        <f t="shared" si="9"/>
        <v>4.5</v>
      </c>
      <c r="O26" s="3">
        <f t="shared" si="10"/>
        <v>4.5</v>
      </c>
      <c r="P26" s="3">
        <f t="shared" si="11"/>
        <v>8.5</v>
      </c>
      <c r="Q26" s="3">
        <f t="shared" si="12"/>
        <v>4.5</v>
      </c>
      <c r="R26" s="3">
        <f t="shared" si="13"/>
        <v>8.5</v>
      </c>
      <c r="S26" s="3">
        <f t="shared" si="2"/>
        <v>4.5</v>
      </c>
      <c r="T26" s="3">
        <f t="shared" si="3"/>
        <v>1</v>
      </c>
      <c r="U26" s="3">
        <f t="shared" si="4"/>
        <v>4.5</v>
      </c>
      <c r="V26" s="3">
        <f t="shared" si="14"/>
        <v>4.5</v>
      </c>
      <c r="W26" s="3">
        <f t="shared" si="8"/>
        <v>45</v>
      </c>
    </row>
    <row r="27" spans="1:23" x14ac:dyDescent="0.25">
      <c r="A27" s="58">
        <v>21</v>
      </c>
      <c r="B27" s="3">
        <v>5</v>
      </c>
      <c r="C27" s="3">
        <v>4</v>
      </c>
      <c r="D27" s="3">
        <v>4</v>
      </c>
      <c r="E27" s="3">
        <v>4</v>
      </c>
      <c r="F27" s="3">
        <v>4</v>
      </c>
      <c r="G27" s="3">
        <v>5</v>
      </c>
      <c r="H27" s="3">
        <v>4</v>
      </c>
      <c r="I27" s="3">
        <v>4</v>
      </c>
      <c r="J27" s="3">
        <v>5</v>
      </c>
      <c r="K27" s="3">
        <f t="shared" si="5"/>
        <v>39</v>
      </c>
      <c r="M27" s="58">
        <v>21</v>
      </c>
      <c r="N27" s="3">
        <f t="shared" si="9"/>
        <v>8</v>
      </c>
      <c r="O27" s="3">
        <f t="shared" si="10"/>
        <v>3.5</v>
      </c>
      <c r="P27" s="3">
        <f t="shared" si="11"/>
        <v>3.5</v>
      </c>
      <c r="Q27" s="3">
        <f t="shared" si="12"/>
        <v>3.5</v>
      </c>
      <c r="R27" s="3">
        <f t="shared" si="13"/>
        <v>3.5</v>
      </c>
      <c r="S27" s="3">
        <f t="shared" si="2"/>
        <v>8</v>
      </c>
      <c r="T27" s="3">
        <f t="shared" si="3"/>
        <v>3.5</v>
      </c>
      <c r="U27" s="3">
        <f t="shared" si="4"/>
        <v>3.5</v>
      </c>
      <c r="V27" s="3">
        <f t="shared" si="14"/>
        <v>8</v>
      </c>
      <c r="W27" s="3">
        <f t="shared" si="8"/>
        <v>45</v>
      </c>
    </row>
    <row r="28" spans="1:23" x14ac:dyDescent="0.25">
      <c r="A28" s="58">
        <v>22</v>
      </c>
      <c r="B28" s="3">
        <v>4</v>
      </c>
      <c r="C28" s="3">
        <v>4</v>
      </c>
      <c r="D28" s="3">
        <v>5</v>
      </c>
      <c r="E28" s="3">
        <v>4</v>
      </c>
      <c r="F28" s="3">
        <v>4</v>
      </c>
      <c r="G28" s="3">
        <v>4</v>
      </c>
      <c r="H28" s="3">
        <v>4</v>
      </c>
      <c r="I28" s="3">
        <v>5</v>
      </c>
      <c r="J28" s="3">
        <v>4</v>
      </c>
      <c r="K28" s="3">
        <f t="shared" si="5"/>
        <v>38</v>
      </c>
      <c r="M28" s="58">
        <v>22</v>
      </c>
      <c r="N28" s="3">
        <f t="shared" si="9"/>
        <v>4</v>
      </c>
      <c r="O28" s="3">
        <f t="shared" si="10"/>
        <v>4</v>
      </c>
      <c r="P28" s="3">
        <f t="shared" si="11"/>
        <v>8.5</v>
      </c>
      <c r="Q28" s="3">
        <f t="shared" si="12"/>
        <v>4</v>
      </c>
      <c r="R28" s="3">
        <f t="shared" si="13"/>
        <v>4</v>
      </c>
      <c r="S28" s="3">
        <f t="shared" si="2"/>
        <v>4</v>
      </c>
      <c r="T28" s="3">
        <f t="shared" si="3"/>
        <v>4</v>
      </c>
      <c r="U28" s="3">
        <f t="shared" si="4"/>
        <v>8.5</v>
      </c>
      <c r="V28" s="3">
        <f t="shared" si="14"/>
        <v>4</v>
      </c>
      <c r="W28" s="3">
        <f t="shared" si="8"/>
        <v>45</v>
      </c>
    </row>
    <row r="29" spans="1:23" x14ac:dyDescent="0.25">
      <c r="A29" s="58">
        <v>23</v>
      </c>
      <c r="B29" s="3">
        <v>5</v>
      </c>
      <c r="C29" s="3">
        <v>4</v>
      </c>
      <c r="D29" s="3">
        <v>4</v>
      </c>
      <c r="E29" s="3">
        <v>4</v>
      </c>
      <c r="F29" s="3">
        <v>4</v>
      </c>
      <c r="G29" s="3">
        <v>3</v>
      </c>
      <c r="H29" s="3">
        <v>3</v>
      </c>
      <c r="I29" s="3">
        <v>3</v>
      </c>
      <c r="J29" s="3">
        <v>4</v>
      </c>
      <c r="K29" s="3">
        <f t="shared" si="5"/>
        <v>34</v>
      </c>
      <c r="M29" s="58">
        <v>23</v>
      </c>
      <c r="N29" s="3">
        <f t="shared" si="9"/>
        <v>9</v>
      </c>
      <c r="O29" s="3">
        <f t="shared" si="10"/>
        <v>6</v>
      </c>
      <c r="P29" s="3">
        <f t="shared" si="11"/>
        <v>6</v>
      </c>
      <c r="Q29" s="3">
        <f t="shared" si="12"/>
        <v>6</v>
      </c>
      <c r="R29" s="3">
        <f t="shared" si="13"/>
        <v>6</v>
      </c>
      <c r="S29" s="3">
        <f t="shared" si="2"/>
        <v>2</v>
      </c>
      <c r="T29" s="3">
        <f t="shared" si="3"/>
        <v>2</v>
      </c>
      <c r="U29" s="3">
        <f t="shared" si="4"/>
        <v>2</v>
      </c>
      <c r="V29" s="3">
        <f t="shared" si="14"/>
        <v>6</v>
      </c>
      <c r="W29" s="3">
        <f t="shared" si="8"/>
        <v>45</v>
      </c>
    </row>
    <row r="30" spans="1:23" x14ac:dyDescent="0.25">
      <c r="A30" s="58">
        <v>24</v>
      </c>
      <c r="B30" s="3">
        <v>2</v>
      </c>
      <c r="C30" s="3">
        <v>1</v>
      </c>
      <c r="D30" s="3">
        <v>3</v>
      </c>
      <c r="E30" s="3">
        <v>2</v>
      </c>
      <c r="F30" s="3">
        <v>1</v>
      </c>
      <c r="G30" s="3">
        <v>4</v>
      </c>
      <c r="H30" s="3">
        <v>2</v>
      </c>
      <c r="I30" s="3">
        <v>3</v>
      </c>
      <c r="J30" s="3">
        <v>3</v>
      </c>
      <c r="K30" s="3">
        <f t="shared" si="5"/>
        <v>21</v>
      </c>
      <c r="M30" s="58">
        <v>24</v>
      </c>
      <c r="N30" s="3">
        <f t="shared" si="9"/>
        <v>4</v>
      </c>
      <c r="O30" s="3">
        <f t="shared" si="10"/>
        <v>1.5</v>
      </c>
      <c r="P30" s="3">
        <f t="shared" si="11"/>
        <v>7</v>
      </c>
      <c r="Q30" s="3">
        <f t="shared" si="12"/>
        <v>4</v>
      </c>
      <c r="R30" s="3">
        <f t="shared" si="13"/>
        <v>1.5</v>
      </c>
      <c r="S30" s="3">
        <f t="shared" si="2"/>
        <v>9</v>
      </c>
      <c r="T30" s="3">
        <f t="shared" si="3"/>
        <v>4</v>
      </c>
      <c r="U30" s="3">
        <f t="shared" si="4"/>
        <v>7</v>
      </c>
      <c r="V30" s="3">
        <f t="shared" si="14"/>
        <v>7</v>
      </c>
      <c r="W30" s="3">
        <f t="shared" si="8"/>
        <v>45</v>
      </c>
    </row>
    <row r="31" spans="1:23" x14ac:dyDescent="0.25">
      <c r="A31" s="58">
        <v>25</v>
      </c>
      <c r="B31" s="3">
        <v>2</v>
      </c>
      <c r="C31" s="3">
        <v>4</v>
      </c>
      <c r="D31" s="3">
        <v>4</v>
      </c>
      <c r="E31" s="3">
        <v>5</v>
      </c>
      <c r="F31" s="3">
        <v>5</v>
      </c>
      <c r="G31" s="3">
        <v>5</v>
      </c>
      <c r="H31" s="3">
        <v>5</v>
      </c>
      <c r="I31" s="3">
        <v>5</v>
      </c>
      <c r="J31" s="3">
        <v>4</v>
      </c>
      <c r="K31" s="3">
        <f t="shared" si="5"/>
        <v>39</v>
      </c>
      <c r="M31" s="58">
        <v>25</v>
      </c>
      <c r="N31" s="3">
        <f t="shared" si="9"/>
        <v>1</v>
      </c>
      <c r="O31" s="3">
        <f t="shared" si="10"/>
        <v>3</v>
      </c>
      <c r="P31" s="3">
        <f t="shared" si="11"/>
        <v>3</v>
      </c>
      <c r="Q31" s="3">
        <f t="shared" si="12"/>
        <v>7</v>
      </c>
      <c r="R31" s="3">
        <f t="shared" si="13"/>
        <v>7</v>
      </c>
      <c r="S31" s="3">
        <f t="shared" si="2"/>
        <v>7</v>
      </c>
      <c r="T31" s="3">
        <f t="shared" si="3"/>
        <v>7</v>
      </c>
      <c r="U31" s="3">
        <f t="shared" si="4"/>
        <v>7</v>
      </c>
      <c r="V31" s="3">
        <f t="shared" si="14"/>
        <v>3</v>
      </c>
      <c r="W31" s="3">
        <f t="shared" si="8"/>
        <v>45</v>
      </c>
    </row>
    <row r="32" spans="1:23" x14ac:dyDescent="0.25">
      <c r="A32" s="58">
        <v>26</v>
      </c>
      <c r="B32" s="3">
        <v>4</v>
      </c>
      <c r="C32" s="3">
        <v>4</v>
      </c>
      <c r="D32" s="3">
        <v>5</v>
      </c>
      <c r="E32" s="3">
        <v>4</v>
      </c>
      <c r="F32" s="3">
        <v>4</v>
      </c>
      <c r="G32" s="3">
        <v>3</v>
      </c>
      <c r="H32" s="3">
        <v>3</v>
      </c>
      <c r="I32" s="3">
        <v>3</v>
      </c>
      <c r="J32" s="3">
        <v>4</v>
      </c>
      <c r="K32" s="3">
        <f t="shared" si="5"/>
        <v>34</v>
      </c>
      <c r="M32" s="58">
        <v>26</v>
      </c>
      <c r="N32" s="3">
        <f t="shared" si="9"/>
        <v>6</v>
      </c>
      <c r="O32" s="3">
        <f t="shared" si="10"/>
        <v>6</v>
      </c>
      <c r="P32" s="3">
        <f t="shared" si="11"/>
        <v>9</v>
      </c>
      <c r="Q32" s="3">
        <f t="shared" si="12"/>
        <v>6</v>
      </c>
      <c r="R32" s="3">
        <f t="shared" si="13"/>
        <v>6</v>
      </c>
      <c r="S32" s="3">
        <f t="shared" si="2"/>
        <v>2</v>
      </c>
      <c r="T32" s="3">
        <f t="shared" si="3"/>
        <v>2</v>
      </c>
      <c r="U32" s="3">
        <f t="shared" si="4"/>
        <v>2</v>
      </c>
      <c r="V32" s="3">
        <f t="shared" si="14"/>
        <v>6</v>
      </c>
      <c r="W32" s="3">
        <f t="shared" si="8"/>
        <v>45</v>
      </c>
    </row>
    <row r="33" spans="1:23" x14ac:dyDescent="0.25">
      <c r="A33" s="58">
        <v>27</v>
      </c>
      <c r="B33" s="3">
        <v>3</v>
      </c>
      <c r="C33" s="3">
        <v>4</v>
      </c>
      <c r="D33" s="3">
        <v>4</v>
      </c>
      <c r="E33" s="3">
        <v>4</v>
      </c>
      <c r="F33" s="3">
        <v>2</v>
      </c>
      <c r="G33" s="3">
        <v>4</v>
      </c>
      <c r="H33" s="3">
        <v>3</v>
      </c>
      <c r="I33" s="3">
        <v>3</v>
      </c>
      <c r="J33" s="3">
        <v>2</v>
      </c>
      <c r="K33" s="3">
        <f t="shared" si="5"/>
        <v>29</v>
      </c>
      <c r="M33" s="58">
        <v>27</v>
      </c>
      <c r="N33" s="3">
        <f t="shared" si="9"/>
        <v>4</v>
      </c>
      <c r="O33" s="3">
        <f t="shared" si="10"/>
        <v>7.5</v>
      </c>
      <c r="P33" s="3">
        <f t="shared" si="11"/>
        <v>7.5</v>
      </c>
      <c r="Q33" s="3">
        <f t="shared" si="12"/>
        <v>7.5</v>
      </c>
      <c r="R33" s="3">
        <f t="shared" si="13"/>
        <v>1.5</v>
      </c>
      <c r="S33" s="3">
        <f t="shared" si="2"/>
        <v>7.5</v>
      </c>
      <c r="T33" s="3">
        <f t="shared" si="3"/>
        <v>4</v>
      </c>
      <c r="U33" s="3">
        <f t="shared" si="4"/>
        <v>4</v>
      </c>
      <c r="V33" s="3">
        <f t="shared" si="14"/>
        <v>1.5</v>
      </c>
      <c r="W33" s="3">
        <f t="shared" si="8"/>
        <v>45</v>
      </c>
    </row>
    <row r="34" spans="1:23" x14ac:dyDescent="0.25">
      <c r="A34" s="58">
        <v>28</v>
      </c>
      <c r="B34" s="3">
        <v>3</v>
      </c>
      <c r="C34" s="3">
        <v>4</v>
      </c>
      <c r="D34" s="3">
        <v>3</v>
      </c>
      <c r="E34" s="3">
        <v>2</v>
      </c>
      <c r="F34" s="3">
        <v>2</v>
      </c>
      <c r="G34" s="3">
        <v>4</v>
      </c>
      <c r="H34" s="3">
        <v>2</v>
      </c>
      <c r="I34" s="3">
        <v>4</v>
      </c>
      <c r="J34" s="3">
        <v>3</v>
      </c>
      <c r="K34" s="3">
        <f t="shared" si="5"/>
        <v>27</v>
      </c>
      <c r="M34" s="58">
        <v>28</v>
      </c>
      <c r="N34" s="3">
        <f t="shared" si="9"/>
        <v>5</v>
      </c>
      <c r="O34" s="3">
        <f t="shared" si="10"/>
        <v>8</v>
      </c>
      <c r="P34" s="3">
        <f t="shared" si="11"/>
        <v>5</v>
      </c>
      <c r="Q34" s="3">
        <f t="shared" si="12"/>
        <v>2</v>
      </c>
      <c r="R34" s="3">
        <f t="shared" si="13"/>
        <v>2</v>
      </c>
      <c r="S34" s="3">
        <f t="shared" si="2"/>
        <v>8</v>
      </c>
      <c r="T34" s="3">
        <f t="shared" si="3"/>
        <v>2</v>
      </c>
      <c r="U34" s="3">
        <f t="shared" si="4"/>
        <v>8</v>
      </c>
      <c r="V34" s="3">
        <f t="shared" si="14"/>
        <v>5</v>
      </c>
      <c r="W34" s="3">
        <f t="shared" si="8"/>
        <v>45</v>
      </c>
    </row>
    <row r="35" spans="1:23" x14ac:dyDescent="0.25">
      <c r="A35" s="58">
        <v>29</v>
      </c>
      <c r="B35" s="3">
        <v>4</v>
      </c>
      <c r="C35" s="3">
        <v>3</v>
      </c>
      <c r="D35" s="3">
        <v>5</v>
      </c>
      <c r="E35" s="3">
        <v>4</v>
      </c>
      <c r="F35" s="3">
        <v>3</v>
      </c>
      <c r="G35" s="3">
        <v>4</v>
      </c>
      <c r="H35" s="3">
        <v>5</v>
      </c>
      <c r="I35" s="3">
        <v>5</v>
      </c>
      <c r="J35" s="3">
        <v>3</v>
      </c>
      <c r="K35" s="3">
        <f t="shared" si="5"/>
        <v>36</v>
      </c>
      <c r="M35" s="58">
        <v>29</v>
      </c>
      <c r="N35" s="3">
        <f t="shared" si="9"/>
        <v>5</v>
      </c>
      <c r="O35" s="3">
        <f t="shared" si="10"/>
        <v>2</v>
      </c>
      <c r="P35" s="3">
        <f t="shared" si="11"/>
        <v>8</v>
      </c>
      <c r="Q35" s="3">
        <f t="shared" si="12"/>
        <v>5</v>
      </c>
      <c r="R35" s="3">
        <f t="shared" si="13"/>
        <v>2</v>
      </c>
      <c r="S35" s="3">
        <f t="shared" si="2"/>
        <v>5</v>
      </c>
      <c r="T35" s="3">
        <f t="shared" si="3"/>
        <v>8</v>
      </c>
      <c r="U35" s="3">
        <f t="shared" si="4"/>
        <v>8</v>
      </c>
      <c r="V35" s="3">
        <f t="shared" si="14"/>
        <v>2</v>
      </c>
      <c r="W35" s="35">
        <f t="shared" si="8"/>
        <v>45</v>
      </c>
    </row>
    <row r="36" spans="1:23" x14ac:dyDescent="0.25">
      <c r="A36" s="58">
        <v>30</v>
      </c>
      <c r="B36" s="3">
        <v>2</v>
      </c>
      <c r="C36" s="3">
        <v>5</v>
      </c>
      <c r="D36" s="3">
        <v>4</v>
      </c>
      <c r="E36" s="3">
        <v>2</v>
      </c>
      <c r="F36" s="3">
        <v>4</v>
      </c>
      <c r="G36" s="3">
        <v>4</v>
      </c>
      <c r="H36" s="3">
        <v>4</v>
      </c>
      <c r="I36" s="3">
        <v>4</v>
      </c>
      <c r="J36" s="3">
        <v>4</v>
      </c>
      <c r="K36" s="3">
        <f t="shared" si="5"/>
        <v>33</v>
      </c>
      <c r="M36" s="58">
        <v>30</v>
      </c>
      <c r="N36" s="3">
        <f t="shared" si="9"/>
        <v>1.5</v>
      </c>
      <c r="O36" s="3">
        <f t="shared" si="10"/>
        <v>9</v>
      </c>
      <c r="P36" s="3">
        <f t="shared" si="11"/>
        <v>5.5</v>
      </c>
      <c r="Q36" s="3">
        <f t="shared" si="12"/>
        <v>1.5</v>
      </c>
      <c r="R36" s="3">
        <f t="shared" si="13"/>
        <v>5.5</v>
      </c>
      <c r="S36" s="3">
        <f t="shared" si="2"/>
        <v>5.5</v>
      </c>
      <c r="T36" s="3">
        <f t="shared" si="3"/>
        <v>5.5</v>
      </c>
      <c r="U36" s="3">
        <f t="shared" si="4"/>
        <v>5.5</v>
      </c>
      <c r="V36" s="3">
        <f t="shared" si="14"/>
        <v>5.5</v>
      </c>
      <c r="W36" s="35">
        <f t="shared" si="8"/>
        <v>45</v>
      </c>
    </row>
    <row r="37" spans="1:23" x14ac:dyDescent="0.25">
      <c r="A37" s="5" t="s">
        <v>13</v>
      </c>
      <c r="B37" s="10">
        <f>AVERAGE(B7:B36)</f>
        <v>3.5</v>
      </c>
      <c r="C37" s="10">
        <f>AVERAGE(C7:C36)</f>
        <v>3.8666666666666667</v>
      </c>
      <c r="D37" s="10">
        <f>AVERAGE(D7:D36)</f>
        <v>4.0333333333333332</v>
      </c>
      <c r="E37" s="10">
        <f>AVERAGE(E7:E36)</f>
        <v>3.5333333333333332</v>
      </c>
      <c r="F37" s="10">
        <f t="shared" ref="F37:J37" si="15">AVERAGE(F7:F36)</f>
        <v>3.7333333333333334</v>
      </c>
      <c r="G37" s="10">
        <f>AVERAGE(G7:G36)</f>
        <v>4.0666666666666664</v>
      </c>
      <c r="H37" s="10">
        <f>AVERAGE(H7:H36)</f>
        <v>3.4333333333333331</v>
      </c>
      <c r="I37" s="10">
        <f>AVERAGE(I7:I36)</f>
        <v>3.8</v>
      </c>
      <c r="J37" s="10">
        <f t="shared" si="15"/>
        <v>3.8666666666666667</v>
      </c>
      <c r="K37" s="3"/>
      <c r="M37" s="6" t="s">
        <v>7</v>
      </c>
      <c r="N37" s="22">
        <f>SUM(N7:N36)</f>
        <v>131.5</v>
      </c>
      <c r="O37" s="22">
        <f>SUM(O7:O36)</f>
        <v>159</v>
      </c>
      <c r="P37" s="22">
        <f>SUM(P7:P36)</f>
        <v>179.5</v>
      </c>
      <c r="Q37" s="22">
        <f>SUM(Q7:Q36)</f>
        <v>128.5</v>
      </c>
      <c r="R37" s="22">
        <f t="shared" ref="R37:V37" si="16">SUM(R7:R36)</f>
        <v>148</v>
      </c>
      <c r="S37" s="22">
        <f>SUM(S7:S36)</f>
        <v>175.5</v>
      </c>
      <c r="T37" s="22">
        <f>SUM(T7:T36)</f>
        <v>116</v>
      </c>
      <c r="U37" s="22">
        <f>SUM(U7:U36)</f>
        <v>151</v>
      </c>
      <c r="V37" s="22">
        <f t="shared" si="16"/>
        <v>161</v>
      </c>
      <c r="W37" s="4"/>
    </row>
    <row r="38" spans="1:23" x14ac:dyDescent="0.25">
      <c r="M38" s="58" t="s">
        <v>13</v>
      </c>
      <c r="N38" s="10">
        <f t="shared" ref="N38:V38" si="17">AVERAGE(N7:N36)</f>
        <v>4.3833333333333337</v>
      </c>
      <c r="O38" s="10">
        <f>AVERAGE(O7:O36)</f>
        <v>5.3</v>
      </c>
      <c r="P38" s="10">
        <f>AVERAGE(P7:P36)</f>
        <v>5.9833333333333334</v>
      </c>
      <c r="Q38" s="10">
        <f>AVERAGE(Q7:Q36)</f>
        <v>4.2833333333333332</v>
      </c>
      <c r="R38" s="10">
        <f t="shared" si="17"/>
        <v>4.9333333333333336</v>
      </c>
      <c r="S38" s="10">
        <f>AVERAGE(S7:S36)</f>
        <v>5.85</v>
      </c>
      <c r="T38" s="10">
        <f>AVERAGE(T7:T36)</f>
        <v>3.8666666666666667</v>
      </c>
      <c r="U38" s="10">
        <f>AVERAGE(U7:U36)</f>
        <v>5.0333333333333332</v>
      </c>
      <c r="V38" s="10">
        <f t="shared" si="17"/>
        <v>5.3666666666666663</v>
      </c>
      <c r="W38" s="35"/>
    </row>
    <row r="39" spans="1:23" x14ac:dyDescent="0.25">
      <c r="A39" s="7" t="s">
        <v>45</v>
      </c>
      <c r="B39">
        <f>(12/((30*9)*(9+1))*SUMSQ(N37:V37)-3*(30)*(9+1))</f>
        <v>16.391111111111059</v>
      </c>
    </row>
    <row r="40" spans="1:23" x14ac:dyDescent="0.25">
      <c r="A40" s="7" t="s">
        <v>46</v>
      </c>
      <c r="B40">
        <f>_xlfn.CHISQ.INV.RT(0.05,8)</f>
        <v>15.507313055865453</v>
      </c>
    </row>
    <row r="42" spans="1:23" x14ac:dyDescent="0.25">
      <c r="A42" t="s">
        <v>47</v>
      </c>
    </row>
    <row r="44" spans="1:23" x14ac:dyDescent="0.25">
      <c r="A44" s="90" t="s">
        <v>74</v>
      </c>
      <c r="B44" s="90" t="s">
        <v>20</v>
      </c>
      <c r="C44" s="90" t="s">
        <v>90</v>
      </c>
      <c r="D44" s="97" t="s">
        <v>146</v>
      </c>
      <c r="F44" s="91" t="s">
        <v>74</v>
      </c>
      <c r="G44" s="91" t="s">
        <v>145</v>
      </c>
      <c r="H44" s="101" t="s">
        <v>146</v>
      </c>
      <c r="I44" s="33" t="s">
        <v>172</v>
      </c>
    </row>
    <row r="45" spans="1:23" x14ac:dyDescent="0.25">
      <c r="A45" s="37" t="s">
        <v>21</v>
      </c>
      <c r="B45" s="89">
        <f>B37</f>
        <v>3.5</v>
      </c>
      <c r="C45" s="89">
        <f>N37</f>
        <v>131.5</v>
      </c>
      <c r="D45" s="35" t="s">
        <v>166</v>
      </c>
      <c r="F45" s="96" t="s">
        <v>23</v>
      </c>
      <c r="G45" s="10">
        <v>116</v>
      </c>
      <c r="H45" s="10" t="s">
        <v>163</v>
      </c>
      <c r="I45" s="10">
        <f t="shared" ref="I45:I53" si="18">G45+G$54</f>
        <v>150.89571965155613</v>
      </c>
    </row>
    <row r="46" spans="1:23" x14ac:dyDescent="0.25">
      <c r="A46" s="37" t="s">
        <v>25</v>
      </c>
      <c r="B46" s="89">
        <f>C37</f>
        <v>3.8666666666666667</v>
      </c>
      <c r="C46" s="89">
        <f>O37</f>
        <v>159</v>
      </c>
      <c r="D46" s="35" t="s">
        <v>164</v>
      </c>
      <c r="F46" s="96" t="s">
        <v>22</v>
      </c>
      <c r="G46" s="10">
        <v>128.5</v>
      </c>
      <c r="H46" s="35" t="s">
        <v>166</v>
      </c>
      <c r="I46" s="10">
        <f t="shared" si="18"/>
        <v>163.39571965155613</v>
      </c>
    </row>
    <row r="47" spans="1:23" x14ac:dyDescent="0.25">
      <c r="A47" s="37" t="s">
        <v>27</v>
      </c>
      <c r="B47" s="89">
        <f>D37</f>
        <v>4.0333333333333332</v>
      </c>
      <c r="C47" s="89">
        <f>P37</f>
        <v>179.5</v>
      </c>
      <c r="D47" s="35" t="s">
        <v>164</v>
      </c>
      <c r="F47" s="96" t="s">
        <v>21</v>
      </c>
      <c r="G47" s="10">
        <v>131.5</v>
      </c>
      <c r="H47" s="35" t="s">
        <v>166</v>
      </c>
      <c r="I47" s="10">
        <f t="shared" si="18"/>
        <v>166.39571965155613</v>
      </c>
    </row>
    <row r="48" spans="1:23" x14ac:dyDescent="0.25">
      <c r="A48" s="37" t="s">
        <v>22</v>
      </c>
      <c r="B48" s="89">
        <f>E37</f>
        <v>3.5333333333333332</v>
      </c>
      <c r="C48" s="89">
        <f>Q37</f>
        <v>128.5</v>
      </c>
      <c r="D48" s="35" t="s">
        <v>166</v>
      </c>
      <c r="F48" s="96" t="s">
        <v>24</v>
      </c>
      <c r="G48" s="10">
        <v>148</v>
      </c>
      <c r="H48" s="35" t="s">
        <v>166</v>
      </c>
      <c r="I48" s="10">
        <f t="shared" si="18"/>
        <v>182.89571965155613</v>
      </c>
    </row>
    <row r="49" spans="1:9" x14ac:dyDescent="0.25">
      <c r="A49" s="37" t="s">
        <v>24</v>
      </c>
      <c r="B49" s="89">
        <f>F37</f>
        <v>3.7333333333333334</v>
      </c>
      <c r="C49" s="89">
        <f>R37</f>
        <v>148</v>
      </c>
      <c r="D49" s="35" t="s">
        <v>166</v>
      </c>
      <c r="F49" s="96" t="s">
        <v>26</v>
      </c>
      <c r="G49" s="10">
        <v>151</v>
      </c>
      <c r="H49" s="35" t="s">
        <v>164</v>
      </c>
      <c r="I49" s="10">
        <f t="shared" si="18"/>
        <v>185.89571965155613</v>
      </c>
    </row>
    <row r="50" spans="1:9" x14ac:dyDescent="0.25">
      <c r="A50" s="38" t="s">
        <v>28</v>
      </c>
      <c r="B50" s="89">
        <f>G37</f>
        <v>4.0666666666666664</v>
      </c>
      <c r="C50" s="89">
        <f>S37</f>
        <v>175.5</v>
      </c>
      <c r="D50" s="35" t="s">
        <v>164</v>
      </c>
      <c r="F50" s="96" t="s">
        <v>25</v>
      </c>
      <c r="G50" s="10">
        <v>159</v>
      </c>
      <c r="H50" s="35" t="s">
        <v>164</v>
      </c>
      <c r="I50" s="10">
        <f t="shared" si="18"/>
        <v>193.89571965155613</v>
      </c>
    </row>
    <row r="51" spans="1:9" x14ac:dyDescent="0.25">
      <c r="A51" s="37" t="s">
        <v>23</v>
      </c>
      <c r="B51" s="89">
        <f>H37</f>
        <v>3.4333333333333331</v>
      </c>
      <c r="C51" s="89">
        <f>T37</f>
        <v>116</v>
      </c>
      <c r="D51" s="10" t="s">
        <v>163</v>
      </c>
      <c r="F51" s="96" t="s">
        <v>29</v>
      </c>
      <c r="G51" s="10">
        <v>161</v>
      </c>
      <c r="H51" s="35" t="s">
        <v>164</v>
      </c>
      <c r="I51" s="10">
        <f t="shared" si="18"/>
        <v>195.89571965155613</v>
      </c>
    </row>
    <row r="52" spans="1:9" x14ac:dyDescent="0.25">
      <c r="A52" s="37" t="s">
        <v>26</v>
      </c>
      <c r="B52" s="89">
        <f>I37</f>
        <v>3.8</v>
      </c>
      <c r="C52" s="89">
        <f>U37</f>
        <v>151</v>
      </c>
      <c r="D52" s="35" t="s">
        <v>164</v>
      </c>
      <c r="F52" s="36" t="s">
        <v>28</v>
      </c>
      <c r="G52" s="10">
        <v>175.5</v>
      </c>
      <c r="H52" s="35" t="s">
        <v>164</v>
      </c>
      <c r="I52" s="10">
        <f t="shared" si="18"/>
        <v>210.39571965155613</v>
      </c>
    </row>
    <row r="53" spans="1:9" x14ac:dyDescent="0.25">
      <c r="A53" s="37" t="s">
        <v>29</v>
      </c>
      <c r="B53" s="89">
        <f>J37</f>
        <v>3.8666666666666667</v>
      </c>
      <c r="C53" s="89">
        <f>V37</f>
        <v>161</v>
      </c>
      <c r="D53" s="35" t="s">
        <v>164</v>
      </c>
      <c r="F53" s="96" t="s">
        <v>27</v>
      </c>
      <c r="G53" s="10">
        <v>179.5</v>
      </c>
      <c r="H53" s="35" t="s">
        <v>164</v>
      </c>
      <c r="I53" s="10">
        <f t="shared" si="18"/>
        <v>214.39571965155613</v>
      </c>
    </row>
    <row r="54" spans="1:9" x14ac:dyDescent="0.25">
      <c r="A54" s="90" t="s">
        <v>91</v>
      </c>
      <c r="B54" s="152">
        <f>1.645*SQRT((30*9*(9+1)/6))</f>
        <v>34.895719651556121</v>
      </c>
      <c r="C54" s="153"/>
      <c r="D54" s="154"/>
      <c r="F54" s="33" t="s">
        <v>171</v>
      </c>
      <c r="G54" s="148">
        <f>1.645*SQRT((30*9*(9+1)/6))</f>
        <v>34.895719651556121</v>
      </c>
      <c r="H54" s="148"/>
      <c r="I54" s="148"/>
    </row>
    <row r="56" spans="1:9" x14ac:dyDescent="0.25">
      <c r="F56" s="28"/>
      <c r="G56" s="28"/>
    </row>
    <row r="57" spans="1:9" x14ac:dyDescent="0.25">
      <c r="F57" s="28"/>
      <c r="G57" s="28"/>
    </row>
    <row r="58" spans="1:9" x14ac:dyDescent="0.25">
      <c r="F58" s="28"/>
      <c r="G58" s="28"/>
    </row>
    <row r="59" spans="1:9" x14ac:dyDescent="0.25">
      <c r="F59" s="28"/>
      <c r="G59" s="28"/>
    </row>
    <row r="60" spans="1:9" x14ac:dyDescent="0.25">
      <c r="F60" s="28"/>
      <c r="G60" s="28"/>
    </row>
    <row r="61" spans="1:9" x14ac:dyDescent="0.25">
      <c r="F61" s="28"/>
      <c r="G61" s="28"/>
    </row>
    <row r="62" spans="1:9" x14ac:dyDescent="0.25">
      <c r="F62" s="28"/>
      <c r="G62" s="28"/>
    </row>
    <row r="63" spans="1:9" x14ac:dyDescent="0.25">
      <c r="F63" s="28"/>
      <c r="G63" s="28"/>
    </row>
    <row r="64" spans="1:9" x14ac:dyDescent="0.25">
      <c r="F64" s="28"/>
      <c r="G64" s="28"/>
    </row>
  </sheetData>
  <sortState ref="F45:I53">
    <sortCondition ref="G45"/>
  </sortState>
  <mergeCells count="8">
    <mergeCell ref="B54:D54"/>
    <mergeCell ref="W5:W6"/>
    <mergeCell ref="A5:A6"/>
    <mergeCell ref="B5:J5"/>
    <mergeCell ref="K5:K6"/>
    <mergeCell ref="M5:M6"/>
    <mergeCell ref="N5:V5"/>
    <mergeCell ref="G54:I5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Warna (L)</vt:lpstr>
      <vt:lpstr>Warna (a)</vt:lpstr>
      <vt:lpstr>Warna (b)</vt:lpstr>
      <vt:lpstr>Tekstur (Hardness)</vt:lpstr>
      <vt:lpstr>Kadar Air</vt:lpstr>
      <vt:lpstr>Vit C</vt:lpstr>
      <vt:lpstr>Rendemen</vt:lpstr>
      <vt:lpstr>Organoleptik Warna </vt:lpstr>
      <vt:lpstr>Organoleptik Rasa</vt:lpstr>
      <vt:lpstr>Organoleptik Aroma</vt:lpstr>
      <vt:lpstr>Organoleptik Tekstur</vt:lpstr>
      <vt:lpstr>Ter the best </vt:lpstr>
      <vt:lpstr>Gula Total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2025-01-14T02:33:06Z</dcterms:created>
  <dcterms:modified xsi:type="dcterms:W3CDTF">2025-06-25T12:03:07Z</dcterms:modified>
</cp:coreProperties>
</file>